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2" activeTab="17"/>
  </bookViews>
  <sheets>
    <sheet name="HC-Tabelle" sheetId="2" state="hidden" r:id="rId1"/>
    <sheet name="Mitgliederdaten" sheetId="1" r:id="rId2"/>
    <sheet name="Herren Doppel" sheetId="3" r:id="rId3"/>
    <sheet name="Herren Einzel" sheetId="12" r:id="rId4"/>
    <sheet name="Sortierung Rangliste Doppel" sheetId="5" state="hidden" r:id="rId5"/>
    <sheet name="Damen Doppel" sheetId="4" r:id="rId6"/>
    <sheet name="Damen Einzel" sheetId="13" r:id="rId7"/>
    <sheet name="Rangliste HD mit HC" sheetId="6" r:id="rId8"/>
    <sheet name="Rangliste HD ohne HC" sheetId="8" r:id="rId9"/>
    <sheet name="Rangliste DD mit HC" sheetId="10" r:id="rId10"/>
    <sheet name="Rangliste DD ohne HC" sheetId="9" r:id="rId11"/>
    <sheet name="Rangliste HE A" sheetId="15" r:id="rId12"/>
    <sheet name="Rangliste HE B" sheetId="16" r:id="rId13"/>
    <sheet name="Rangliste HE C" sheetId="17" r:id="rId14"/>
    <sheet name="Rangliste HE mit HC" sheetId="24" r:id="rId15"/>
    <sheet name="Rangliste DE A" sheetId="21" r:id="rId16"/>
    <sheet name="Rangliste DE B" sheetId="22" r:id="rId17"/>
    <sheet name="Rangliste DE mit HC" sheetId="23" r:id="rId18"/>
    <sheet name="Sortierung Rangliste Einzel" sheetId="14" state="hidden" r:id="rId19"/>
  </sheets>
  <calcPr calcId="125725"/>
</workbook>
</file>

<file path=xl/calcChain.xml><?xml version="1.0" encoding="utf-8"?>
<calcChain xmlns="http://schemas.openxmlformats.org/spreadsheetml/2006/main">
  <c r="H2" i="1"/>
  <c r="R11" i="2"/>
  <c r="R12"/>
  <c r="R13"/>
  <c r="R14"/>
  <c r="R15"/>
  <c r="R16"/>
  <c r="R17"/>
  <c r="R18"/>
  <c r="R19"/>
  <c r="R20"/>
  <c r="R21"/>
  <c r="R22"/>
  <c r="R23"/>
  <c r="R24"/>
  <c r="R25"/>
  <c r="M20"/>
  <c r="M21"/>
  <c r="M22"/>
  <c r="M23"/>
  <c r="M24"/>
  <c r="M2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C20"/>
  <c r="C21"/>
  <c r="C22"/>
  <c r="C23"/>
  <c r="C24"/>
  <c r="C25"/>
  <c r="S11"/>
  <c r="S12"/>
  <c r="S13"/>
  <c r="S14"/>
  <c r="S15"/>
  <c r="S16"/>
  <c r="S17"/>
  <c r="S18"/>
  <c r="S19"/>
  <c r="S20"/>
  <c r="S21"/>
  <c r="S22"/>
  <c r="S23"/>
  <c r="S24"/>
  <c r="S25"/>
  <c r="N20"/>
  <c r="N21"/>
  <c r="N22"/>
  <c r="N23"/>
  <c r="N24"/>
  <c r="N25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D20"/>
  <c r="D21"/>
  <c r="D22"/>
  <c r="D23"/>
  <c r="D24"/>
  <c r="D25"/>
  <c r="Q11"/>
  <c r="Q12"/>
  <c r="Q13"/>
  <c r="Q14"/>
  <c r="Q15"/>
  <c r="Q16"/>
  <c r="Q17"/>
  <c r="Q18"/>
  <c r="Q19"/>
  <c r="Q20"/>
  <c r="Q21"/>
  <c r="Q22"/>
  <c r="Q23"/>
  <c r="Q24"/>
  <c r="Q25"/>
  <c r="L9"/>
  <c r="M9" s="1"/>
  <c r="L20"/>
  <c r="L21"/>
  <c r="L22"/>
  <c r="L23"/>
  <c r="L24"/>
  <c r="L2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B9"/>
  <c r="C9" s="1"/>
  <c r="D9" s="1"/>
  <c r="B20"/>
  <c r="B21"/>
  <c r="B22"/>
  <c r="B23"/>
  <c r="B24"/>
  <c r="B25"/>
  <c r="W9" i="13"/>
  <c r="D130" i="14" s="1"/>
  <c r="W15" i="13"/>
  <c r="D133" i="14" s="1"/>
  <c r="W17" i="13"/>
  <c r="D134" i="14" s="1"/>
  <c r="W19" i="13"/>
  <c r="D135" i="14" s="1"/>
  <c r="W21" i="13"/>
  <c r="D136" i="14" s="1"/>
  <c r="W23" i="13"/>
  <c r="D137" i="14" s="1"/>
  <c r="W25" i="13"/>
  <c r="D138" i="14" s="1"/>
  <c r="W27" i="13"/>
  <c r="D139" i="14" s="1"/>
  <c r="W29" i="13"/>
  <c r="D140" i="14" s="1"/>
  <c r="W31" i="13"/>
  <c r="D141" i="14" s="1"/>
  <c r="W33" i="13"/>
  <c r="D142" i="14" s="1"/>
  <c r="W35" i="13"/>
  <c r="D101" i="14" s="1"/>
  <c r="W37" i="13"/>
  <c r="D144" i="14" s="1"/>
  <c r="W39" i="13"/>
  <c r="D145" i="14" s="1"/>
  <c r="W41" i="13"/>
  <c r="D146" i="14" s="1"/>
  <c r="W43" i="13"/>
  <c r="D105" i="14" s="1"/>
  <c r="P7" i="2"/>
  <c r="Q7" s="1"/>
  <c r="R7" s="1"/>
  <c r="P11"/>
  <c r="P12"/>
  <c r="P13"/>
  <c r="P14"/>
  <c r="P15"/>
  <c r="P16"/>
  <c r="P17"/>
  <c r="P18"/>
  <c r="P19"/>
  <c r="P20"/>
  <c r="P21"/>
  <c r="P22"/>
  <c r="P23"/>
  <c r="P24"/>
  <c r="P25"/>
  <c r="G91" i="14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V11" i="12"/>
  <c r="K9" i="2" s="1"/>
  <c r="W11" i="12"/>
  <c r="D5" i="14" s="1"/>
  <c r="AA11" i="12"/>
  <c r="AB11" s="1"/>
  <c r="H5" i="14" s="1"/>
  <c r="AA5" i="13"/>
  <c r="AB5" s="1"/>
  <c r="H86" i="14" s="1"/>
  <c r="V5" i="13"/>
  <c r="P6" i="2" s="1"/>
  <c r="Q6" s="1"/>
  <c r="R6" s="1"/>
  <c r="S6" s="1"/>
  <c r="X33" i="13"/>
  <c r="E100" i="14" s="1"/>
  <c r="K100" s="1"/>
  <c r="M100" s="1"/>
  <c r="H17"/>
  <c r="G17"/>
  <c r="K3" i="1"/>
  <c r="C7" i="13" s="1"/>
  <c r="C87" i="14" s="1"/>
  <c r="K4" i="1"/>
  <c r="E9" i="13" s="1"/>
  <c r="K5" i="1"/>
  <c r="E11" i="13" s="1"/>
  <c r="K6" i="1"/>
  <c r="C13" i="13" s="1"/>
  <c r="C132" i="14" s="1"/>
  <c r="K7" i="1"/>
  <c r="C15" i="13" s="1"/>
  <c r="K8" i="1"/>
  <c r="E17" i="13" s="1"/>
  <c r="K9" i="1"/>
  <c r="E19" i="13" s="1"/>
  <c r="K10" i="1"/>
  <c r="C21" i="13" s="1"/>
  <c r="C136" i="14" s="1"/>
  <c r="K11" i="1"/>
  <c r="K12"/>
  <c r="E25" i="13" s="1"/>
  <c r="K13" i="1"/>
  <c r="E27" i="13" s="1"/>
  <c r="K14" i="1"/>
  <c r="C29" i="13" s="1"/>
  <c r="C140" i="14" s="1"/>
  <c r="K15" i="1"/>
  <c r="C31" i="13" s="1"/>
  <c r="K16" i="1"/>
  <c r="E33" i="13" s="1"/>
  <c r="K17" i="1"/>
  <c r="E35" i="13" s="1"/>
  <c r="K18" i="1"/>
  <c r="C37" i="13" s="1"/>
  <c r="C144" i="14" s="1"/>
  <c r="K19" i="1"/>
  <c r="K20"/>
  <c r="E41" i="13" s="1"/>
  <c r="K21" i="1"/>
  <c r="E43" i="13" s="1"/>
  <c r="K2" i="1"/>
  <c r="B5" i="13" s="1"/>
  <c r="B86" i="14" s="1"/>
  <c r="AB43" i="13"/>
  <c r="AA43"/>
  <c r="V43"/>
  <c r="X43" s="1"/>
  <c r="E105" i="14" s="1"/>
  <c r="AB41" i="13"/>
  <c r="AA41"/>
  <c r="V41"/>
  <c r="X41" s="1"/>
  <c r="E104" i="14" s="1"/>
  <c r="K125" s="1"/>
  <c r="M125" s="1"/>
  <c r="AA39" i="13"/>
  <c r="AB39" s="1"/>
  <c r="V39"/>
  <c r="X39" s="1"/>
  <c r="AA37"/>
  <c r="AB37" s="1"/>
  <c r="V37"/>
  <c r="X37" s="1"/>
  <c r="E144" i="14" s="1"/>
  <c r="AB35" i="13"/>
  <c r="AA35"/>
  <c r="V35"/>
  <c r="X35" s="1"/>
  <c r="E143" i="14" s="1"/>
  <c r="AB33" i="13"/>
  <c r="AA33"/>
  <c r="V33"/>
  <c r="AA31"/>
  <c r="AB31" s="1"/>
  <c r="V31"/>
  <c r="X31" s="1"/>
  <c r="E141" i="14" s="1"/>
  <c r="AB29" i="13"/>
  <c r="AA29"/>
  <c r="V29"/>
  <c r="X29" s="1"/>
  <c r="E140" i="14" s="1"/>
  <c r="AB27" i="13"/>
  <c r="AA27"/>
  <c r="V27"/>
  <c r="X27" s="1"/>
  <c r="E97" i="14" s="1"/>
  <c r="AB25" i="13"/>
  <c r="AA25"/>
  <c r="V25"/>
  <c r="X25" s="1"/>
  <c r="E96" i="14" s="1"/>
  <c r="AA23" i="13"/>
  <c r="AB23" s="1"/>
  <c r="V23"/>
  <c r="X23" s="1"/>
  <c r="AB21"/>
  <c r="AA21"/>
  <c r="V21"/>
  <c r="X21" s="1"/>
  <c r="E136" i="14" s="1"/>
  <c r="AB19" i="13"/>
  <c r="AA19"/>
  <c r="V19"/>
  <c r="X19" s="1"/>
  <c r="E93" i="14" s="1"/>
  <c r="J93" s="1"/>
  <c r="AB17" i="13"/>
  <c r="AA17"/>
  <c r="V17"/>
  <c r="X17" s="1"/>
  <c r="E92" i="14" s="1"/>
  <c r="AA15" i="13"/>
  <c r="AB15" s="1"/>
  <c r="V15"/>
  <c r="X15" s="1"/>
  <c r="AA13"/>
  <c r="AB13" s="1"/>
  <c r="H90" i="14" s="1"/>
  <c r="V13" i="13"/>
  <c r="X13" s="1"/>
  <c r="E132" i="14" s="1"/>
  <c r="AA11" i="13"/>
  <c r="AB11" s="1"/>
  <c r="H89" i="14" s="1"/>
  <c r="V11" i="13"/>
  <c r="X11" s="1"/>
  <c r="E131" i="14" s="1"/>
  <c r="AA9" i="13"/>
  <c r="G88" i="14" s="1"/>
  <c r="V9" i="13"/>
  <c r="X9" s="1"/>
  <c r="E88" i="14" s="1"/>
  <c r="AA7" i="13"/>
  <c r="AB7" s="1"/>
  <c r="H87" i="14" s="1"/>
  <c r="V7" i="13"/>
  <c r="V7" i="12"/>
  <c r="K7" i="2" s="1"/>
  <c r="L7" s="1"/>
  <c r="M7" s="1"/>
  <c r="N7" s="1"/>
  <c r="AA7" i="12"/>
  <c r="AB7" s="1"/>
  <c r="H3" i="14" s="1"/>
  <c r="V9" i="12"/>
  <c r="K8" i="2" s="1"/>
  <c r="L8" s="1"/>
  <c r="M8" s="1"/>
  <c r="N8" s="1"/>
  <c r="AA9" i="12"/>
  <c r="AB9" s="1"/>
  <c r="H4" i="14" s="1"/>
  <c r="V13" i="12"/>
  <c r="K10" i="2" s="1"/>
  <c r="L10" s="1"/>
  <c r="M10" s="1"/>
  <c r="AA13" i="12"/>
  <c r="AB13" s="1"/>
  <c r="H6" i="14" s="1"/>
  <c r="V15" i="12"/>
  <c r="K11" i="2" s="1"/>
  <c r="L11" s="1"/>
  <c r="M11" s="1"/>
  <c r="AA15" i="12"/>
  <c r="G7" i="14" s="1"/>
  <c r="V17" i="12"/>
  <c r="K12" i="2" s="1"/>
  <c r="L12" s="1"/>
  <c r="M12" s="1"/>
  <c r="AA17" i="12"/>
  <c r="AB17" s="1"/>
  <c r="H8" i="14" s="1"/>
  <c r="V19" i="12"/>
  <c r="K13" i="2" s="1"/>
  <c r="AA19" i="12"/>
  <c r="AB19" s="1"/>
  <c r="H9" i="14" s="1"/>
  <c r="V21" i="12"/>
  <c r="K14" i="2" s="1"/>
  <c r="AA21" i="12"/>
  <c r="G10" i="14" s="1"/>
  <c r="V23" i="12"/>
  <c r="K15" i="2" s="1"/>
  <c r="AA23" i="12"/>
  <c r="AB23" s="1"/>
  <c r="H11" i="14" s="1"/>
  <c r="V25" i="12"/>
  <c r="K16" i="2" s="1"/>
  <c r="AA25" i="12"/>
  <c r="AB25" s="1"/>
  <c r="H12" i="14" s="1"/>
  <c r="V27" i="12"/>
  <c r="K17" i="2" s="1"/>
  <c r="AA27" i="12"/>
  <c r="AB27" s="1"/>
  <c r="H13" i="14" s="1"/>
  <c r="V29" i="12"/>
  <c r="K18" i="2" s="1"/>
  <c r="L18" s="1"/>
  <c r="M18" s="1"/>
  <c r="N18" s="1"/>
  <c r="AA29" i="12"/>
  <c r="AB29" s="1"/>
  <c r="H14" i="14" s="1"/>
  <c r="V31" i="12"/>
  <c r="K19" i="2" s="1"/>
  <c r="L19" s="1"/>
  <c r="M19" s="1"/>
  <c r="AA31" i="12"/>
  <c r="G15" i="14" s="1"/>
  <c r="V33" i="12"/>
  <c r="K20" i="2" s="1"/>
  <c r="AA33" i="12"/>
  <c r="AB33" s="1"/>
  <c r="H16" i="14" s="1"/>
  <c r="V35" i="12"/>
  <c r="K21" i="2" s="1"/>
  <c r="AA35" i="12"/>
  <c r="AB35" s="1"/>
  <c r="V37"/>
  <c r="K22" i="2" s="1"/>
  <c r="AA37" i="12"/>
  <c r="AB37" s="1"/>
  <c r="H18" i="14" s="1"/>
  <c r="V39" i="12"/>
  <c r="K23" i="2" s="1"/>
  <c r="AA39" i="12"/>
  <c r="AB39" s="1"/>
  <c r="H19" i="14" s="1"/>
  <c r="V41" i="12"/>
  <c r="K24" i="2" s="1"/>
  <c r="AA41" i="12"/>
  <c r="AB41" s="1"/>
  <c r="H20" i="14" s="1"/>
  <c r="V43" i="12"/>
  <c r="K25" i="2" s="1"/>
  <c r="AA43" i="12"/>
  <c r="AB43" s="1"/>
  <c r="H21" i="14" s="1"/>
  <c r="V5" i="12"/>
  <c r="K6" i="2" s="1"/>
  <c r="L6" s="1"/>
  <c r="M6" s="1"/>
  <c r="J3" i="1"/>
  <c r="E7" i="12" s="1"/>
  <c r="J4" i="1"/>
  <c r="B9" i="12" s="1"/>
  <c r="B4" i="14" s="1"/>
  <c r="J5" i="1"/>
  <c r="B11" i="12" s="1"/>
  <c r="J6" i="1"/>
  <c r="D13" i="12" s="1"/>
  <c r="W13" s="1"/>
  <c r="D69" i="14" s="1"/>
  <c r="J7" i="1"/>
  <c r="E15" i="12" s="1"/>
  <c r="J8" i="1"/>
  <c r="B17" i="12" s="1"/>
  <c r="B8" i="14" s="1"/>
  <c r="J9" i="1"/>
  <c r="C19" i="12" s="1"/>
  <c r="C72" i="14" s="1"/>
  <c r="J10" i="1"/>
  <c r="D21" i="12" s="1"/>
  <c r="J11" i="1"/>
  <c r="E23" i="12" s="1"/>
  <c r="J12" i="1"/>
  <c r="B25" i="12" s="1"/>
  <c r="B12" i="14" s="1"/>
  <c r="J13" i="1"/>
  <c r="C27" i="12" s="1"/>
  <c r="C76" i="14" s="1"/>
  <c r="J14" i="1"/>
  <c r="D29" i="12" s="1"/>
  <c r="J15" i="1"/>
  <c r="E31" i="12" s="1"/>
  <c r="J16" i="1"/>
  <c r="B33" i="12" s="1"/>
  <c r="B16" i="14" s="1"/>
  <c r="J17" i="1"/>
  <c r="C35" i="12" s="1"/>
  <c r="C80" i="14" s="1"/>
  <c r="J18" i="1"/>
  <c r="D37" i="12" s="1"/>
  <c r="W37" s="1"/>
  <c r="D81" i="14" s="1"/>
  <c r="J19" i="1"/>
  <c r="E39" i="12" s="1"/>
  <c r="J20" i="1"/>
  <c r="B41" i="12" s="1"/>
  <c r="B83" i="14" s="1"/>
  <c r="J21" i="1"/>
  <c r="C43" i="12" s="1"/>
  <c r="C21" i="14" s="1"/>
  <c r="J2" i="1"/>
  <c r="B5" i="12" s="1"/>
  <c r="B65" i="14" s="1"/>
  <c r="AA5" i="12"/>
  <c r="AB5" s="1"/>
  <c r="H2" i="14" s="1"/>
  <c r="A6" i="2"/>
  <c r="B6" s="1"/>
  <c r="C6" s="1"/>
  <c r="D6" s="1"/>
  <c r="S37" i="5"/>
  <c r="S16"/>
  <c r="D42" i="4"/>
  <c r="Q42" s="1"/>
  <c r="G44" i="5" s="1"/>
  <c r="D41" i="4"/>
  <c r="D38"/>
  <c r="D37"/>
  <c r="D34"/>
  <c r="Q34" s="1"/>
  <c r="R34" s="1"/>
  <c r="D33"/>
  <c r="D30"/>
  <c r="D29"/>
  <c r="D26"/>
  <c r="Q26" s="1"/>
  <c r="R26" s="1"/>
  <c r="D25"/>
  <c r="D22"/>
  <c r="D21"/>
  <c r="D18"/>
  <c r="D17"/>
  <c r="C42"/>
  <c r="C41"/>
  <c r="C44" i="5" s="1"/>
  <c r="L44" s="1"/>
  <c r="C38" i="4"/>
  <c r="C37"/>
  <c r="C42" i="5" s="1"/>
  <c r="L42" s="1"/>
  <c r="C34" i="4"/>
  <c r="C33"/>
  <c r="C40" i="5" s="1"/>
  <c r="S40" s="1"/>
  <c r="C30" i="4"/>
  <c r="C29"/>
  <c r="C38" i="5" s="1"/>
  <c r="L38" s="1"/>
  <c r="C26" i="4"/>
  <c r="C25"/>
  <c r="C36" i="5" s="1"/>
  <c r="L36" s="1"/>
  <c r="C22" i="4"/>
  <c r="C21"/>
  <c r="C34" i="5" s="1"/>
  <c r="L34" s="1"/>
  <c r="C18" i="4"/>
  <c r="C17"/>
  <c r="C32" i="5" s="1"/>
  <c r="S32" s="1"/>
  <c r="B42" i="4"/>
  <c r="B41"/>
  <c r="B38"/>
  <c r="E42" i="5" s="1"/>
  <c r="B37" i="4"/>
  <c r="B34"/>
  <c r="B33"/>
  <c r="B30"/>
  <c r="E38" i="5" s="1"/>
  <c r="T39" s="1"/>
  <c r="B29" i="4"/>
  <c r="B26"/>
  <c r="B25"/>
  <c r="B22"/>
  <c r="E34" i="5" s="1"/>
  <c r="T35" s="1"/>
  <c r="B21" i="4"/>
  <c r="B18"/>
  <c r="B17"/>
  <c r="D42" i="3"/>
  <c r="D41"/>
  <c r="D38"/>
  <c r="D37"/>
  <c r="D34"/>
  <c r="D33"/>
  <c r="C42"/>
  <c r="F21" i="5" s="1"/>
  <c r="L22" s="1"/>
  <c r="C41" i="3"/>
  <c r="C38"/>
  <c r="F19" i="5" s="1"/>
  <c r="L20" s="1"/>
  <c r="C37" i="3"/>
  <c r="C34"/>
  <c r="C33"/>
  <c r="B42"/>
  <c r="E21" i="5" s="1"/>
  <c r="K22" s="1"/>
  <c r="B41" i="3"/>
  <c r="B21" i="5" s="1"/>
  <c r="U21" s="1"/>
  <c r="B38" i="3"/>
  <c r="B37"/>
  <c r="B34"/>
  <c r="E17" i="5" s="1"/>
  <c r="K18" s="1"/>
  <c r="B33" i="3"/>
  <c r="I21" i="1"/>
  <c r="I20"/>
  <c r="I19"/>
  <c r="I18"/>
  <c r="I17"/>
  <c r="I16"/>
  <c r="I15"/>
  <c r="I14"/>
  <c r="I13"/>
  <c r="I12"/>
  <c r="I11"/>
  <c r="I10"/>
  <c r="I9"/>
  <c r="I8"/>
  <c r="I7"/>
  <c r="B14" i="4" s="1"/>
  <c r="E30" i="5" s="1"/>
  <c r="I6" i="1"/>
  <c r="D13" i="4" s="1"/>
  <c r="I5" i="1"/>
  <c r="D10" i="4" s="1"/>
  <c r="I4" i="1"/>
  <c r="C9" i="4" s="1"/>
  <c r="I3" i="1"/>
  <c r="D6" i="4" s="1"/>
  <c r="I2" i="1"/>
  <c r="D5" i="4" s="1"/>
  <c r="H21" i="1"/>
  <c r="H20"/>
  <c r="H19"/>
  <c r="H18"/>
  <c r="H17"/>
  <c r="H16"/>
  <c r="H15"/>
  <c r="D30" i="3" s="1"/>
  <c r="H14" i="1"/>
  <c r="D29" i="3" s="1"/>
  <c r="H13" i="1"/>
  <c r="B26" i="3" s="1"/>
  <c r="E13" i="5" s="1"/>
  <c r="H12" i="1"/>
  <c r="C25" i="3" s="1"/>
  <c r="H11" i="1"/>
  <c r="B22" i="3" s="1"/>
  <c r="H10" i="1"/>
  <c r="B21" i="3" s="1"/>
  <c r="H9" i="1"/>
  <c r="D18" i="3" s="1"/>
  <c r="H8" i="1"/>
  <c r="C17" i="3" s="1"/>
  <c r="H7" i="1"/>
  <c r="B14" i="3" s="1"/>
  <c r="H6" i="1"/>
  <c r="B13" i="3" s="1"/>
  <c r="H5" i="1"/>
  <c r="C10" i="3" s="1"/>
  <c r="H4" i="1"/>
  <c r="C9" i="3" s="1"/>
  <c r="H3" i="1"/>
  <c r="B6" i="3" s="1"/>
  <c r="H34" i="5"/>
  <c r="I34" s="1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A7"/>
  <c r="B7" s="1"/>
  <c r="C7" s="1"/>
  <c r="D7" s="1"/>
  <c r="A8"/>
  <c r="A9"/>
  <c r="A10"/>
  <c r="A11"/>
  <c r="B11" s="1"/>
  <c r="C11" s="1"/>
  <c r="A12"/>
  <c r="B12" s="1"/>
  <c r="C12" s="1"/>
  <c r="D12" s="1"/>
  <c r="A13"/>
  <c r="A14"/>
  <c r="B14" s="1"/>
  <c r="C14" s="1"/>
  <c r="A15"/>
  <c r="B15" s="1"/>
  <c r="C15" s="1"/>
  <c r="A16"/>
  <c r="A17"/>
  <c r="B17" s="1"/>
  <c r="C17" s="1"/>
  <c r="A18"/>
  <c r="B18" s="1"/>
  <c r="C18" s="1"/>
  <c r="A19"/>
  <c r="B19" s="1"/>
  <c r="C19" s="1"/>
  <c r="A20"/>
  <c r="A21"/>
  <c r="A22"/>
  <c r="A23"/>
  <c r="A24"/>
  <c r="A25"/>
  <c r="F6"/>
  <c r="O42" i="4"/>
  <c r="P42" s="1"/>
  <c r="P41"/>
  <c r="O41"/>
  <c r="T41" s="1"/>
  <c r="U41" s="1"/>
  <c r="O38"/>
  <c r="P38" s="1"/>
  <c r="O37"/>
  <c r="T37" s="1"/>
  <c r="U37" s="1"/>
  <c r="O34"/>
  <c r="P34" s="1"/>
  <c r="P33"/>
  <c r="O33"/>
  <c r="T33" s="1"/>
  <c r="U33" s="1"/>
  <c r="O30"/>
  <c r="P30" s="1"/>
  <c r="P29"/>
  <c r="O29"/>
  <c r="T29" s="1"/>
  <c r="U29" s="1"/>
  <c r="O26"/>
  <c r="P26" s="1"/>
  <c r="P25"/>
  <c r="O25"/>
  <c r="T25" s="1"/>
  <c r="U25" s="1"/>
  <c r="O22"/>
  <c r="P22" s="1"/>
  <c r="P21"/>
  <c r="O21"/>
  <c r="T21" s="1"/>
  <c r="U21" s="1"/>
  <c r="O18"/>
  <c r="P18" s="1"/>
  <c r="P17"/>
  <c r="O17"/>
  <c r="T17" s="1"/>
  <c r="U17" s="1"/>
  <c r="O14"/>
  <c r="P14" s="1"/>
  <c r="O13"/>
  <c r="O10"/>
  <c r="P10" s="1"/>
  <c r="O9"/>
  <c r="O6"/>
  <c r="P6" s="1"/>
  <c r="O5"/>
  <c r="O9" i="3"/>
  <c r="P9" s="1"/>
  <c r="O6"/>
  <c r="P6" s="1"/>
  <c r="O10"/>
  <c r="P10" s="1"/>
  <c r="O13"/>
  <c r="P13" s="1"/>
  <c r="O14"/>
  <c r="P14" s="1"/>
  <c r="O17"/>
  <c r="P17" s="1"/>
  <c r="O18"/>
  <c r="P18" s="1"/>
  <c r="O21"/>
  <c r="P21" s="1"/>
  <c r="O22"/>
  <c r="P22" s="1"/>
  <c r="O25"/>
  <c r="P25" s="1"/>
  <c r="O26"/>
  <c r="P26" s="1"/>
  <c r="O29"/>
  <c r="P29" s="1"/>
  <c r="O30"/>
  <c r="P30" s="1"/>
  <c r="O33"/>
  <c r="P33" s="1"/>
  <c r="O34"/>
  <c r="P34" s="1"/>
  <c r="O37"/>
  <c r="P37" s="1"/>
  <c r="O38"/>
  <c r="P38" s="1"/>
  <c r="O41"/>
  <c r="P41" s="1"/>
  <c r="O42"/>
  <c r="P42" s="1"/>
  <c r="O5"/>
  <c r="P5" s="1"/>
  <c r="N10" i="2" l="1"/>
  <c r="S7"/>
  <c r="X31" i="12"/>
  <c r="E78" i="14" s="1"/>
  <c r="AB31" i="12"/>
  <c r="H15" i="14" s="1"/>
  <c r="N19" i="2"/>
  <c r="AB9" i="13"/>
  <c r="H88" i="14" s="1"/>
  <c r="L109" s="1"/>
  <c r="P8" i="2"/>
  <c r="W29" i="12"/>
  <c r="D77" i="14" s="1"/>
  <c r="AB21" i="12"/>
  <c r="H10" i="14" s="1"/>
  <c r="L14" i="2"/>
  <c r="M14" s="1"/>
  <c r="N14" s="1"/>
  <c r="W21" i="12" s="1"/>
  <c r="N11" i="2"/>
  <c r="AB15" i="12"/>
  <c r="H7" i="14" s="1"/>
  <c r="L17" i="2"/>
  <c r="M17" s="1"/>
  <c r="N17" s="1"/>
  <c r="L16"/>
  <c r="M16" s="1"/>
  <c r="N16" s="1"/>
  <c r="X7" i="12"/>
  <c r="N12" i="2"/>
  <c r="N9"/>
  <c r="X23" i="12"/>
  <c r="E74" i="14" s="1"/>
  <c r="L15" i="2"/>
  <c r="M15" s="1"/>
  <c r="N15" s="1"/>
  <c r="G90" i="14"/>
  <c r="P10" i="2"/>
  <c r="G89" i="14"/>
  <c r="P9" i="2"/>
  <c r="L13"/>
  <c r="M13" s="1"/>
  <c r="N13" s="1"/>
  <c r="D16"/>
  <c r="D17"/>
  <c r="B16"/>
  <c r="C16" s="1"/>
  <c r="D11"/>
  <c r="B10"/>
  <c r="C10" s="1"/>
  <c r="D10" s="1"/>
  <c r="G6"/>
  <c r="H6" s="1"/>
  <c r="I6" s="1"/>
  <c r="G7"/>
  <c r="H7" s="1"/>
  <c r="I7" s="1"/>
  <c r="D8"/>
  <c r="B8"/>
  <c r="C8" s="1"/>
  <c r="D19"/>
  <c r="Q30" i="3" s="1"/>
  <c r="G15" i="5" s="1"/>
  <c r="D18" i="2"/>
  <c r="D14"/>
  <c r="D15"/>
  <c r="D13"/>
  <c r="B13"/>
  <c r="C13" s="1"/>
  <c r="B30" i="3"/>
  <c r="C30"/>
  <c r="F15" i="5" s="1"/>
  <c r="B25" i="3"/>
  <c r="B13" i="5" s="1"/>
  <c r="D25" i="3"/>
  <c r="B29"/>
  <c r="B15" i="5" s="1"/>
  <c r="C29" i="3"/>
  <c r="C15" i="5" s="1"/>
  <c r="D26" i="3"/>
  <c r="C26"/>
  <c r="F13" i="5" s="1"/>
  <c r="N6" i="2"/>
  <c r="E5" i="12"/>
  <c r="X5" s="1"/>
  <c r="T5" i="3"/>
  <c r="D6" i="14"/>
  <c r="D18"/>
  <c r="D68"/>
  <c r="E66"/>
  <c r="G86"/>
  <c r="C9" i="13"/>
  <c r="C88" i="14" s="1"/>
  <c r="C41" i="13"/>
  <c r="C104" i="14" s="1"/>
  <c r="D143"/>
  <c r="E142"/>
  <c r="C35" i="13"/>
  <c r="C101" i="14" s="1"/>
  <c r="I121"/>
  <c r="E134"/>
  <c r="E135"/>
  <c r="D93"/>
  <c r="C27" i="13"/>
  <c r="C97" i="14" s="1"/>
  <c r="B43" i="13"/>
  <c r="B147" i="14" s="1"/>
  <c r="B11" i="13"/>
  <c r="B131" i="14" s="1"/>
  <c r="E90"/>
  <c r="J90" s="1"/>
  <c r="B35" i="13"/>
  <c r="B143" i="14" s="1"/>
  <c r="B17" i="13"/>
  <c r="B134" i="14" s="1"/>
  <c r="B128"/>
  <c r="D147"/>
  <c r="K126"/>
  <c r="M126" s="1"/>
  <c r="K105"/>
  <c r="M105" s="1"/>
  <c r="J105"/>
  <c r="B25" i="13"/>
  <c r="C17"/>
  <c r="C92" i="14" s="1"/>
  <c r="D7" i="13"/>
  <c r="E146" i="14"/>
  <c r="C129"/>
  <c r="C43" i="13"/>
  <c r="C105" i="14" s="1"/>
  <c r="B33" i="13"/>
  <c r="B142" i="14" s="1"/>
  <c r="C25" i="13"/>
  <c r="C96" i="14" s="1"/>
  <c r="B19" i="13"/>
  <c r="B93" i="14" s="1"/>
  <c r="C11" i="13"/>
  <c r="C89" i="14" s="1"/>
  <c r="E7" i="13"/>
  <c r="X7" s="1"/>
  <c r="E87" i="14" s="1"/>
  <c r="E147"/>
  <c r="E138"/>
  <c r="E130"/>
  <c r="E89"/>
  <c r="J110" s="1"/>
  <c r="E5" i="13"/>
  <c r="X5" s="1"/>
  <c r="B41"/>
  <c r="C33"/>
  <c r="C100" i="14" s="1"/>
  <c r="B27" i="13"/>
  <c r="B97" i="14" s="1"/>
  <c r="C19" i="13"/>
  <c r="C135" i="14" s="1"/>
  <c r="B9" i="13"/>
  <c r="E102" i="14"/>
  <c r="L102" s="1"/>
  <c r="E139"/>
  <c r="C133"/>
  <c r="C91"/>
  <c r="C141"/>
  <c r="C99"/>
  <c r="J118"/>
  <c r="I97"/>
  <c r="I118"/>
  <c r="L97"/>
  <c r="L118"/>
  <c r="K97"/>
  <c r="M97" s="1"/>
  <c r="K118"/>
  <c r="M118" s="1"/>
  <c r="J97"/>
  <c r="J109"/>
  <c r="I88"/>
  <c r="I109"/>
  <c r="L88"/>
  <c r="E39" i="13"/>
  <c r="D39"/>
  <c r="E23"/>
  <c r="D23"/>
  <c r="L113" i="14"/>
  <c r="I92"/>
  <c r="K113"/>
  <c r="M113" s="1"/>
  <c r="L92"/>
  <c r="J113"/>
  <c r="J125"/>
  <c r="I104"/>
  <c r="L125"/>
  <c r="I125"/>
  <c r="L104"/>
  <c r="B89"/>
  <c r="L114"/>
  <c r="I93"/>
  <c r="K114"/>
  <c r="M114" s="1"/>
  <c r="L93"/>
  <c r="J114"/>
  <c r="J117"/>
  <c r="I96"/>
  <c r="L117"/>
  <c r="I117"/>
  <c r="L96"/>
  <c r="L121"/>
  <c r="I100"/>
  <c r="K121"/>
  <c r="M121" s="1"/>
  <c r="L100"/>
  <c r="J121"/>
  <c r="C102"/>
  <c r="C94"/>
  <c r="B39" i="13"/>
  <c r="B31"/>
  <c r="B23"/>
  <c r="B15"/>
  <c r="E101" i="14"/>
  <c r="E94"/>
  <c r="K93"/>
  <c r="M93" s="1"/>
  <c r="C39" i="13"/>
  <c r="C23"/>
  <c r="C98" i="14"/>
  <c r="C90"/>
  <c r="J104"/>
  <c r="J100"/>
  <c r="J96"/>
  <c r="J92"/>
  <c r="J88"/>
  <c r="I113"/>
  <c r="K109"/>
  <c r="D97"/>
  <c r="E137"/>
  <c r="E95"/>
  <c r="E31" i="13"/>
  <c r="D31"/>
  <c r="E15"/>
  <c r="D15"/>
  <c r="E133" i="14"/>
  <c r="E91"/>
  <c r="E145"/>
  <c r="E103"/>
  <c r="E37" i="13"/>
  <c r="D37"/>
  <c r="E29"/>
  <c r="D29"/>
  <c r="E21"/>
  <c r="D21"/>
  <c r="E13"/>
  <c r="D13"/>
  <c r="J126" i="14"/>
  <c r="I105"/>
  <c r="I126"/>
  <c r="L105"/>
  <c r="L126"/>
  <c r="B37" i="13"/>
  <c r="B29"/>
  <c r="B21"/>
  <c r="B13"/>
  <c r="E98" i="14"/>
  <c r="K104"/>
  <c r="M104" s="1"/>
  <c r="K96"/>
  <c r="M96" s="1"/>
  <c r="K92"/>
  <c r="M92" s="1"/>
  <c r="K88"/>
  <c r="M88" s="1"/>
  <c r="K117"/>
  <c r="M117" s="1"/>
  <c r="I114"/>
  <c r="D98"/>
  <c r="D43" i="13"/>
  <c r="D41"/>
  <c r="D35"/>
  <c r="D33"/>
  <c r="D27"/>
  <c r="AC27" s="1"/>
  <c r="G139" i="14" s="1"/>
  <c r="M139" s="1"/>
  <c r="D25" i="13"/>
  <c r="D19"/>
  <c r="D17"/>
  <c r="D11"/>
  <c r="D9"/>
  <c r="E99" i="14"/>
  <c r="D103"/>
  <c r="D99"/>
  <c r="D95"/>
  <c r="D91"/>
  <c r="D102"/>
  <c r="D94"/>
  <c r="D104"/>
  <c r="D100"/>
  <c r="D96"/>
  <c r="D92"/>
  <c r="D88"/>
  <c r="G87"/>
  <c r="B7" i="13"/>
  <c r="T13" i="4"/>
  <c r="U13" s="1"/>
  <c r="G21" i="14"/>
  <c r="G2"/>
  <c r="G8"/>
  <c r="X39" i="12"/>
  <c r="E82" i="14" s="1"/>
  <c r="X15" i="12"/>
  <c r="E70" i="14" s="1"/>
  <c r="G13"/>
  <c r="T13" i="3"/>
  <c r="H36" i="5"/>
  <c r="I36" s="1"/>
  <c r="T9" i="4"/>
  <c r="U9" s="1"/>
  <c r="H42" i="5"/>
  <c r="I42" s="1"/>
  <c r="D5" i="13"/>
  <c r="G12" i="14"/>
  <c r="G4"/>
  <c r="G20"/>
  <c r="G11"/>
  <c r="G18"/>
  <c r="G9"/>
  <c r="G19"/>
  <c r="G14"/>
  <c r="G6"/>
  <c r="G3"/>
  <c r="G5"/>
  <c r="X11" i="12"/>
  <c r="D11"/>
  <c r="B75" i="14"/>
  <c r="C11" i="12"/>
  <c r="C68" i="14" s="1"/>
  <c r="AC11" i="12"/>
  <c r="AD11" s="1"/>
  <c r="E11"/>
  <c r="B20" i="14"/>
  <c r="B71"/>
  <c r="C84"/>
  <c r="C13"/>
  <c r="C17"/>
  <c r="C9"/>
  <c r="B67"/>
  <c r="C5" i="13"/>
  <c r="E15" i="14"/>
  <c r="I36" s="1"/>
  <c r="B2"/>
  <c r="B79"/>
  <c r="G16"/>
  <c r="AC37" i="13"/>
  <c r="AC39"/>
  <c r="AC21"/>
  <c r="AC15"/>
  <c r="AC33"/>
  <c r="AC41"/>
  <c r="AD25"/>
  <c r="H138" i="14" s="1"/>
  <c r="AC25" i="13"/>
  <c r="G138" i="14" s="1"/>
  <c r="M138" s="1"/>
  <c r="AC17" i="13"/>
  <c r="AC29"/>
  <c r="AC31"/>
  <c r="AC9"/>
  <c r="AC23"/>
  <c r="AC19"/>
  <c r="AC35"/>
  <c r="AC43"/>
  <c r="AD27"/>
  <c r="H139" i="14" s="1"/>
  <c r="E35" i="12"/>
  <c r="X35" s="1"/>
  <c r="B29"/>
  <c r="B21"/>
  <c r="C37"/>
  <c r="C29"/>
  <c r="B27"/>
  <c r="D33"/>
  <c r="D16" i="14" s="1"/>
  <c r="E43" i="12"/>
  <c r="D41"/>
  <c r="B37"/>
  <c r="B35"/>
  <c r="C13"/>
  <c r="D9"/>
  <c r="X43"/>
  <c r="E27"/>
  <c r="X27" s="1"/>
  <c r="D25"/>
  <c r="B19"/>
  <c r="B43"/>
  <c r="C21"/>
  <c r="E19"/>
  <c r="X19" s="1"/>
  <c r="D17"/>
  <c r="B13"/>
  <c r="AC37"/>
  <c r="AC13"/>
  <c r="C39"/>
  <c r="C31"/>
  <c r="C23"/>
  <c r="C15"/>
  <c r="E41"/>
  <c r="X41" s="1"/>
  <c r="D39"/>
  <c r="E33"/>
  <c r="X33" s="1"/>
  <c r="D31"/>
  <c r="E25"/>
  <c r="X25" s="1"/>
  <c r="D15"/>
  <c r="E9"/>
  <c r="X9" s="1"/>
  <c r="D7"/>
  <c r="D43"/>
  <c r="C41"/>
  <c r="B39"/>
  <c r="E37"/>
  <c r="X37" s="1"/>
  <c r="D35"/>
  <c r="D17" i="14" s="1"/>
  <c r="C33" i="12"/>
  <c r="B31"/>
  <c r="E29"/>
  <c r="X29" s="1"/>
  <c r="D27"/>
  <c r="C25"/>
  <c r="B23"/>
  <c r="E21"/>
  <c r="X21" s="1"/>
  <c r="D19"/>
  <c r="C17"/>
  <c r="B15"/>
  <c r="E13"/>
  <c r="X13" s="1"/>
  <c r="C9"/>
  <c r="B7"/>
  <c r="C7"/>
  <c r="D23"/>
  <c r="E17"/>
  <c r="X17" s="1"/>
  <c r="D5"/>
  <c r="C5"/>
  <c r="D5" i="3"/>
  <c r="Q5" s="1"/>
  <c r="S42" i="5"/>
  <c r="S38"/>
  <c r="K21"/>
  <c r="C13" i="3"/>
  <c r="C7" i="5" s="1"/>
  <c r="D14" i="3"/>
  <c r="B6" i="4"/>
  <c r="E26" i="5" s="1"/>
  <c r="C14" i="3"/>
  <c r="F7" i="5" s="1"/>
  <c r="D17" i="3"/>
  <c r="B5"/>
  <c r="B3" i="5" s="1"/>
  <c r="D14" i="4"/>
  <c r="C14"/>
  <c r="F30" i="5" s="1"/>
  <c r="D9" i="4"/>
  <c r="C5" i="3"/>
  <c r="C3" i="5" s="1"/>
  <c r="C21" i="3"/>
  <c r="C11" i="5" s="1"/>
  <c r="D6" i="3"/>
  <c r="D22"/>
  <c r="B9" i="4"/>
  <c r="B28" i="5" s="1"/>
  <c r="C6" i="4"/>
  <c r="F26" i="5" s="1"/>
  <c r="S34"/>
  <c r="C22" i="3"/>
  <c r="F11" i="5" s="1"/>
  <c r="D9" i="3"/>
  <c r="T43" i="5"/>
  <c r="R43"/>
  <c r="K43"/>
  <c r="B18" i="3"/>
  <c r="E9" i="5" s="1"/>
  <c r="L32"/>
  <c r="L40"/>
  <c r="B9" i="3"/>
  <c r="B5" i="5" s="1"/>
  <c r="K35"/>
  <c r="C6" i="3"/>
  <c r="F3" i="5" s="1"/>
  <c r="C18" i="3"/>
  <c r="F9" i="5" s="1"/>
  <c r="D13" i="3"/>
  <c r="D21"/>
  <c r="B5" i="4"/>
  <c r="B26" i="5" s="1"/>
  <c r="B13" i="4"/>
  <c r="B30" i="5" s="1"/>
  <c r="C5" i="4"/>
  <c r="C26" i="5" s="1"/>
  <c r="C13" i="4"/>
  <c r="C30" i="5" s="1"/>
  <c r="R18"/>
  <c r="R22"/>
  <c r="S22"/>
  <c r="T18"/>
  <c r="T22"/>
  <c r="S36"/>
  <c r="S44"/>
  <c r="B10" i="3"/>
  <c r="E5" i="5" s="1"/>
  <c r="S20"/>
  <c r="C28"/>
  <c r="B17" i="3"/>
  <c r="B9" i="5" s="1"/>
  <c r="M21"/>
  <c r="K39"/>
  <c r="D10" i="3"/>
  <c r="B10" i="4"/>
  <c r="E28" i="5" s="1"/>
  <c r="C10" i="4"/>
  <c r="F28" i="5" s="1"/>
  <c r="R21"/>
  <c r="T21"/>
  <c r="R35"/>
  <c r="R39"/>
  <c r="T5" i="4"/>
  <c r="U5" s="1"/>
  <c r="P9"/>
  <c r="H28" i="5"/>
  <c r="P13" i="4"/>
  <c r="H44" i="5"/>
  <c r="I44" s="1"/>
  <c r="H40"/>
  <c r="I40" s="1"/>
  <c r="H32"/>
  <c r="I32" s="1"/>
  <c r="H38"/>
  <c r="I38" s="1"/>
  <c r="H30"/>
  <c r="G40"/>
  <c r="G36"/>
  <c r="P37" i="4"/>
  <c r="B7" i="5"/>
  <c r="C21"/>
  <c r="C13"/>
  <c r="C5"/>
  <c r="F5"/>
  <c r="B11"/>
  <c r="C17"/>
  <c r="C9"/>
  <c r="F17"/>
  <c r="E19"/>
  <c r="E7"/>
  <c r="B17"/>
  <c r="C19"/>
  <c r="Q34" i="3"/>
  <c r="B19" i="5"/>
  <c r="E15"/>
  <c r="E11"/>
  <c r="E3"/>
  <c r="Q38" i="3"/>
  <c r="T41"/>
  <c r="T17"/>
  <c r="F38" i="5"/>
  <c r="E44"/>
  <c r="F40"/>
  <c r="E32"/>
  <c r="F32"/>
  <c r="T37" i="3"/>
  <c r="T33"/>
  <c r="E36" i="5"/>
  <c r="F42"/>
  <c r="F34"/>
  <c r="E40"/>
  <c r="F44"/>
  <c r="F36"/>
  <c r="L37" s="1"/>
  <c r="Q37" i="3"/>
  <c r="Q29"/>
  <c r="D15" i="5" s="1"/>
  <c r="Q41" i="3"/>
  <c r="Q18" i="4"/>
  <c r="G32" i="5" s="1"/>
  <c r="P5" i="4"/>
  <c r="B42" i="5"/>
  <c r="B34"/>
  <c r="Q30" i="4"/>
  <c r="B44" i="5"/>
  <c r="B40"/>
  <c r="B36"/>
  <c r="B32"/>
  <c r="Q37" i="4"/>
  <c r="B38" i="5"/>
  <c r="Q38" i="4"/>
  <c r="T29" i="3"/>
  <c r="T25"/>
  <c r="T21"/>
  <c r="T9"/>
  <c r="Q5" i="4"/>
  <c r="S26"/>
  <c r="S34"/>
  <c r="W7" i="13" l="1"/>
  <c r="D129" i="14" s="1"/>
  <c r="S8" i="2"/>
  <c r="Q8"/>
  <c r="R8" s="1"/>
  <c r="AC29" i="12"/>
  <c r="G77" i="14" s="1"/>
  <c r="D14"/>
  <c r="D73"/>
  <c r="D10"/>
  <c r="AC21" i="12"/>
  <c r="G73" i="14" s="1"/>
  <c r="E11"/>
  <c r="L32" s="1"/>
  <c r="Q10" i="2"/>
  <c r="R10" s="1"/>
  <c r="S10" s="1"/>
  <c r="W13" i="13" s="1"/>
  <c r="Q9" i="2"/>
  <c r="R9" s="1"/>
  <c r="S9" s="1"/>
  <c r="W11" i="13" s="1"/>
  <c r="Q25" i="3"/>
  <c r="R30"/>
  <c r="S30" s="1"/>
  <c r="L111" i="14"/>
  <c r="E19"/>
  <c r="L40" s="1"/>
  <c r="E7"/>
  <c r="E3"/>
  <c r="L3" s="1"/>
  <c r="C93"/>
  <c r="B100"/>
  <c r="C146"/>
  <c r="J102"/>
  <c r="I110"/>
  <c r="C143"/>
  <c r="I102"/>
  <c r="B105"/>
  <c r="K102"/>
  <c r="M102" s="1"/>
  <c r="K123"/>
  <c r="M123" s="1"/>
  <c r="I123"/>
  <c r="B101"/>
  <c r="C142"/>
  <c r="L123"/>
  <c r="B92"/>
  <c r="J123"/>
  <c r="E129"/>
  <c r="C130"/>
  <c r="C131"/>
  <c r="C147"/>
  <c r="L89"/>
  <c r="L90"/>
  <c r="B139"/>
  <c r="K111"/>
  <c r="I111"/>
  <c r="C139"/>
  <c r="K110"/>
  <c r="K90"/>
  <c r="M90" s="1"/>
  <c r="I89"/>
  <c r="I90"/>
  <c r="J111"/>
  <c r="B129"/>
  <c r="B87"/>
  <c r="I87" s="1"/>
  <c r="E128"/>
  <c r="E86"/>
  <c r="J108"/>
  <c r="K108"/>
  <c r="I108"/>
  <c r="C86"/>
  <c r="C128"/>
  <c r="B130"/>
  <c r="B88"/>
  <c r="B146"/>
  <c r="B104"/>
  <c r="J87"/>
  <c r="L87"/>
  <c r="L110"/>
  <c r="C138"/>
  <c r="B135"/>
  <c r="K89"/>
  <c r="M89" s="1"/>
  <c r="J89"/>
  <c r="B138"/>
  <c r="B96"/>
  <c r="K87"/>
  <c r="L108"/>
  <c r="C134"/>
  <c r="L120"/>
  <c r="I99"/>
  <c r="J120"/>
  <c r="K120"/>
  <c r="M120" s="1"/>
  <c r="L99"/>
  <c r="I120"/>
  <c r="K99"/>
  <c r="M99" s="1"/>
  <c r="J99"/>
  <c r="L112"/>
  <c r="I91"/>
  <c r="K112"/>
  <c r="M112" s="1"/>
  <c r="L91"/>
  <c r="J112"/>
  <c r="I112"/>
  <c r="K91"/>
  <c r="M91" s="1"/>
  <c r="J91"/>
  <c r="B91"/>
  <c r="B133"/>
  <c r="B103"/>
  <c r="B145"/>
  <c r="I119"/>
  <c r="I98"/>
  <c r="L119"/>
  <c r="L98"/>
  <c r="K119"/>
  <c r="M119" s="1"/>
  <c r="K98"/>
  <c r="M98" s="1"/>
  <c r="J98"/>
  <c r="J119"/>
  <c r="B102"/>
  <c r="B144"/>
  <c r="J124"/>
  <c r="I103"/>
  <c r="I124"/>
  <c r="L103"/>
  <c r="L124"/>
  <c r="K124"/>
  <c r="M124" s="1"/>
  <c r="K103"/>
  <c r="M103" s="1"/>
  <c r="J103"/>
  <c r="J116"/>
  <c r="I95"/>
  <c r="I116"/>
  <c r="L95"/>
  <c r="L116"/>
  <c r="J95"/>
  <c r="K116"/>
  <c r="M116" s="1"/>
  <c r="K95"/>
  <c r="M95" s="1"/>
  <c r="K115"/>
  <c r="M115" s="1"/>
  <c r="I94"/>
  <c r="J115"/>
  <c r="L94"/>
  <c r="I115"/>
  <c r="K94"/>
  <c r="M94" s="1"/>
  <c r="J94"/>
  <c r="L115"/>
  <c r="B99"/>
  <c r="B141"/>
  <c r="B94"/>
  <c r="B136"/>
  <c r="C145"/>
  <c r="C103"/>
  <c r="B90"/>
  <c r="B132"/>
  <c r="C137"/>
  <c r="C95"/>
  <c r="L122"/>
  <c r="I101"/>
  <c r="J122"/>
  <c r="K122"/>
  <c r="M122" s="1"/>
  <c r="L101"/>
  <c r="J101"/>
  <c r="K101"/>
  <c r="M101" s="1"/>
  <c r="I122"/>
  <c r="B98"/>
  <c r="B140"/>
  <c r="B95"/>
  <c r="B137"/>
  <c r="W5" i="13"/>
  <c r="AC5" s="1"/>
  <c r="AD19"/>
  <c r="H135" i="14" s="1"/>
  <c r="G135"/>
  <c r="M135" s="1"/>
  <c r="AD41" i="13"/>
  <c r="H146" i="14" s="1"/>
  <c r="G146"/>
  <c r="M146" s="1"/>
  <c r="AD35" i="13"/>
  <c r="H143" i="14" s="1"/>
  <c r="G143"/>
  <c r="M143" s="1"/>
  <c r="AD43" i="13"/>
  <c r="H147" i="14" s="1"/>
  <c r="G147"/>
  <c r="M147" s="1"/>
  <c r="AD9" i="13"/>
  <c r="H130" i="14" s="1"/>
  <c r="G130"/>
  <c r="AD15" i="13"/>
  <c r="H133" i="14" s="1"/>
  <c r="G133"/>
  <c r="M133" s="1"/>
  <c r="AD37" i="13"/>
  <c r="H144" i="14" s="1"/>
  <c r="G144"/>
  <c r="M144" s="1"/>
  <c r="AD29" i="13"/>
  <c r="H140" i="14" s="1"/>
  <c r="G140"/>
  <c r="M140" s="1"/>
  <c r="AD21" i="13"/>
  <c r="H136" i="14" s="1"/>
  <c r="G136"/>
  <c r="M136" s="1"/>
  <c r="AD31" i="13"/>
  <c r="H141" i="14" s="1"/>
  <c r="G141"/>
  <c r="M141" s="1"/>
  <c r="AD23" i="13"/>
  <c r="H137" i="14" s="1"/>
  <c r="G137"/>
  <c r="M137" s="1"/>
  <c r="AD17" i="13"/>
  <c r="H134" i="14" s="1"/>
  <c r="G134"/>
  <c r="M134" s="1"/>
  <c r="AD33" i="13"/>
  <c r="H142" i="14" s="1"/>
  <c r="G142"/>
  <c r="M142" s="1"/>
  <c r="AD39" i="13"/>
  <c r="H145" i="14" s="1"/>
  <c r="G145"/>
  <c r="M145" s="1"/>
  <c r="D3" i="5"/>
  <c r="C5" i="14"/>
  <c r="J19"/>
  <c r="C71"/>
  <c r="C8"/>
  <c r="W25" i="12"/>
  <c r="B18" i="14"/>
  <c r="B81"/>
  <c r="B11"/>
  <c r="B74"/>
  <c r="B82"/>
  <c r="B19"/>
  <c r="AD37" i="12"/>
  <c r="H81" i="14" s="1"/>
  <c r="G81"/>
  <c r="M81" s="1"/>
  <c r="W17" i="12"/>
  <c r="B17" i="14"/>
  <c r="B80"/>
  <c r="B73"/>
  <c r="B10"/>
  <c r="W23" i="12"/>
  <c r="W19"/>
  <c r="W27"/>
  <c r="W35"/>
  <c r="W43"/>
  <c r="C19" i="14"/>
  <c r="C82"/>
  <c r="B5"/>
  <c r="B68"/>
  <c r="C10"/>
  <c r="C73"/>
  <c r="W41" i="12"/>
  <c r="C14" i="14"/>
  <c r="C77"/>
  <c r="J32"/>
  <c r="C67"/>
  <c r="C4"/>
  <c r="C75"/>
  <c r="C12"/>
  <c r="C83"/>
  <c r="C20"/>
  <c r="W15" i="12"/>
  <c r="W39"/>
  <c r="C78" i="14"/>
  <c r="C15"/>
  <c r="J15" s="1"/>
  <c r="W9" i="12"/>
  <c r="B13" i="14"/>
  <c r="B76"/>
  <c r="B77"/>
  <c r="B14"/>
  <c r="B7"/>
  <c r="B70"/>
  <c r="B15"/>
  <c r="I15" s="1"/>
  <c r="B78"/>
  <c r="C74"/>
  <c r="C11"/>
  <c r="AD13" i="12"/>
  <c r="H69" i="14" s="1"/>
  <c r="G69"/>
  <c r="B9"/>
  <c r="B72"/>
  <c r="W31" i="12"/>
  <c r="C70" i="14"/>
  <c r="C7"/>
  <c r="AD29" i="12"/>
  <c r="H77" i="14" s="1"/>
  <c r="B69"/>
  <c r="B6"/>
  <c r="B21"/>
  <c r="B84"/>
  <c r="C6"/>
  <c r="C69"/>
  <c r="C81"/>
  <c r="C18"/>
  <c r="L36"/>
  <c r="K57"/>
  <c r="M57" s="1"/>
  <c r="K15"/>
  <c r="L15"/>
  <c r="I57"/>
  <c r="L57"/>
  <c r="K36"/>
  <c r="M36" s="1"/>
  <c r="J36"/>
  <c r="J57"/>
  <c r="E4"/>
  <c r="E67"/>
  <c r="E73"/>
  <c r="E10"/>
  <c r="E77"/>
  <c r="E14"/>
  <c r="E12"/>
  <c r="E75"/>
  <c r="E20"/>
  <c r="E83"/>
  <c r="E76"/>
  <c r="E13"/>
  <c r="E80"/>
  <c r="E17"/>
  <c r="E16"/>
  <c r="E79"/>
  <c r="E84"/>
  <c r="E21"/>
  <c r="E69"/>
  <c r="E6"/>
  <c r="E81"/>
  <c r="E18"/>
  <c r="E68"/>
  <c r="E5"/>
  <c r="E8"/>
  <c r="E71"/>
  <c r="E72"/>
  <c r="E9"/>
  <c r="B66"/>
  <c r="B3"/>
  <c r="W7" i="12"/>
  <c r="E2" i="14"/>
  <c r="E65"/>
  <c r="W5" i="12"/>
  <c r="C3" i="14"/>
  <c r="C66"/>
  <c r="C2"/>
  <c r="C65"/>
  <c r="C16"/>
  <c r="C79"/>
  <c r="W33" i="12"/>
  <c r="G68" i="14"/>
  <c r="H68"/>
  <c r="Q17" i="3"/>
  <c r="D9" i="5" s="1"/>
  <c r="Q9" i="3"/>
  <c r="D5" i="5" s="1"/>
  <c r="U34"/>
  <c r="M34"/>
  <c r="K34"/>
  <c r="T34"/>
  <c r="R34"/>
  <c r="K41"/>
  <c r="R41"/>
  <c r="T41"/>
  <c r="S39"/>
  <c r="L39"/>
  <c r="C18" i="9" s="1"/>
  <c r="U19" i="5"/>
  <c r="M19"/>
  <c r="K19"/>
  <c r="T19"/>
  <c r="R19"/>
  <c r="M40"/>
  <c r="K40"/>
  <c r="T40"/>
  <c r="R40"/>
  <c r="U40"/>
  <c r="K37"/>
  <c r="R37"/>
  <c r="T37"/>
  <c r="S17"/>
  <c r="L17"/>
  <c r="U36"/>
  <c r="M36"/>
  <c r="T36"/>
  <c r="R36"/>
  <c r="K36"/>
  <c r="M32"/>
  <c r="U32"/>
  <c r="K32"/>
  <c r="T32"/>
  <c r="R32"/>
  <c r="M42"/>
  <c r="K42"/>
  <c r="B21" i="9" s="1"/>
  <c r="U42" i="5"/>
  <c r="T42"/>
  <c r="R42"/>
  <c r="S35"/>
  <c r="L35"/>
  <c r="K33"/>
  <c r="B12" i="9" s="1"/>
  <c r="T33" i="5"/>
  <c r="R33"/>
  <c r="S19"/>
  <c r="L19"/>
  <c r="M17"/>
  <c r="T17"/>
  <c r="R17"/>
  <c r="U17"/>
  <c r="K17"/>
  <c r="L18"/>
  <c r="S18"/>
  <c r="S21"/>
  <c r="L21"/>
  <c r="Q13" i="3"/>
  <c r="R13" s="1"/>
  <c r="S13" s="1"/>
  <c r="U44" i="5"/>
  <c r="M44"/>
  <c r="T44"/>
  <c r="R44"/>
  <c r="K44"/>
  <c r="L33"/>
  <c r="C12" i="9" s="1"/>
  <c r="S33" i="5"/>
  <c r="L45"/>
  <c r="S45"/>
  <c r="K45"/>
  <c r="R45"/>
  <c r="T45"/>
  <c r="K20"/>
  <c r="T20"/>
  <c r="R20"/>
  <c r="R38"/>
  <c r="M38"/>
  <c r="U38"/>
  <c r="K38"/>
  <c r="T38"/>
  <c r="S43"/>
  <c r="L43"/>
  <c r="L41"/>
  <c r="S41"/>
  <c r="I30"/>
  <c r="H26"/>
  <c r="I26" s="1"/>
  <c r="Q10" i="4"/>
  <c r="G28" i="5" s="1"/>
  <c r="C19" i="9"/>
  <c r="B14"/>
  <c r="B22"/>
  <c r="R5" i="4"/>
  <c r="S5" s="1"/>
  <c r="D26" i="5"/>
  <c r="R37" i="4"/>
  <c r="D42" i="5"/>
  <c r="R38" i="4"/>
  <c r="G42" i="5"/>
  <c r="R30" i="4"/>
  <c r="G38" i="5"/>
  <c r="U29" i="3"/>
  <c r="H15" i="5"/>
  <c r="U13" i="3"/>
  <c r="H7" i="5"/>
  <c r="U25" i="3"/>
  <c r="H13" i="5"/>
  <c r="U41" i="3"/>
  <c r="H21" i="5"/>
  <c r="U21" i="3"/>
  <c r="H11" i="5"/>
  <c r="U9" i="3"/>
  <c r="H5" i="5"/>
  <c r="U5" i="3"/>
  <c r="H3" i="5"/>
  <c r="U33" i="3"/>
  <c r="H17" i="5"/>
  <c r="U17" i="3"/>
  <c r="H9" i="5"/>
  <c r="R41" i="3"/>
  <c r="S41" s="1"/>
  <c r="D21" i="5"/>
  <c r="R34" i="3"/>
  <c r="G17" i="5"/>
  <c r="R37" i="3"/>
  <c r="S37" s="1"/>
  <c r="D19" i="5"/>
  <c r="R38" i="3"/>
  <c r="G19" i="5"/>
  <c r="R25" i="3"/>
  <c r="S25" s="1"/>
  <c r="D13" i="5"/>
  <c r="U37" i="3"/>
  <c r="H19" i="5"/>
  <c r="Q26" i="3"/>
  <c r="Q33"/>
  <c r="Q18"/>
  <c r="Q10"/>
  <c r="Q21"/>
  <c r="Q22"/>
  <c r="Q14"/>
  <c r="Q6"/>
  <c r="Q42"/>
  <c r="Q41" i="4"/>
  <c r="S38"/>
  <c r="Q29"/>
  <c r="D38" i="5" s="1"/>
  <c r="Q22" i="4"/>
  <c r="G34" i="5" s="1"/>
  <c r="Q13" i="4"/>
  <c r="R18"/>
  <c r="S18" s="1"/>
  <c r="Q14"/>
  <c r="G30" i="5" s="1"/>
  <c r="S30" i="4"/>
  <c r="Q9"/>
  <c r="D28" i="5" s="1"/>
  <c r="Q21" i="4"/>
  <c r="V37"/>
  <c r="Q6"/>
  <c r="G26" i="5" s="1"/>
  <c r="Q25" i="4"/>
  <c r="D36" i="5" s="1"/>
  <c r="Q17" i="4"/>
  <c r="D32" i="5" s="1"/>
  <c r="Q33" i="4"/>
  <c r="D40" i="5" s="1"/>
  <c r="S37" i="4"/>
  <c r="S38" i="3"/>
  <c r="R29"/>
  <c r="S29" s="1"/>
  <c r="S34"/>
  <c r="D87" i="14" l="1"/>
  <c r="AC7" i="13"/>
  <c r="G129" i="14" s="1"/>
  <c r="AD21" i="12"/>
  <c r="H73" i="14" s="1"/>
  <c r="I32"/>
  <c r="L11"/>
  <c r="K53"/>
  <c r="I53"/>
  <c r="J53"/>
  <c r="K32"/>
  <c r="M32" s="1"/>
  <c r="J11"/>
  <c r="L53"/>
  <c r="I11"/>
  <c r="K11"/>
  <c r="M11" s="1"/>
  <c r="D132"/>
  <c r="D90"/>
  <c r="AC13" i="13"/>
  <c r="G132" i="14" s="1"/>
  <c r="AC11" i="13"/>
  <c r="G131" i="14" s="1"/>
  <c r="D89"/>
  <c r="D131"/>
  <c r="K3"/>
  <c r="J24"/>
  <c r="K24"/>
  <c r="I86"/>
  <c r="I107"/>
  <c r="L28"/>
  <c r="K28"/>
  <c r="M28" s="1"/>
  <c r="K61"/>
  <c r="M61" s="1"/>
  <c r="K7"/>
  <c r="M7" s="1"/>
  <c r="I7"/>
  <c r="L19"/>
  <c r="I28"/>
  <c r="L49"/>
  <c r="I40"/>
  <c r="J61"/>
  <c r="J40"/>
  <c r="I49"/>
  <c r="J7"/>
  <c r="K40"/>
  <c r="M40" s="1"/>
  <c r="J28"/>
  <c r="K49"/>
  <c r="J49"/>
  <c r="L61"/>
  <c r="I19"/>
  <c r="L7"/>
  <c r="K19"/>
  <c r="M19" s="1"/>
  <c r="I61"/>
  <c r="AC19" i="12"/>
  <c r="G72" i="14" s="1"/>
  <c r="D9"/>
  <c r="D72"/>
  <c r="D78"/>
  <c r="D15"/>
  <c r="AC27" i="12"/>
  <c r="AD27" s="1"/>
  <c r="H76" i="14" s="1"/>
  <c r="D13"/>
  <c r="D76"/>
  <c r="D12"/>
  <c r="D75"/>
  <c r="AC33" i="12"/>
  <c r="G79" i="14" s="1"/>
  <c r="D79"/>
  <c r="AC9" i="12"/>
  <c r="G67" i="14" s="1"/>
  <c r="D4"/>
  <c r="D67"/>
  <c r="AC15" i="12"/>
  <c r="G70" i="14" s="1"/>
  <c r="D70"/>
  <c r="D7"/>
  <c r="AC41" i="12"/>
  <c r="D83" i="14"/>
  <c r="D20"/>
  <c r="AC35" i="12"/>
  <c r="G80" i="14" s="1"/>
  <c r="M80" s="1"/>
  <c r="D80"/>
  <c r="AC17" i="12"/>
  <c r="G71" i="14" s="1"/>
  <c r="D71"/>
  <c r="D8"/>
  <c r="AC39" i="12"/>
  <c r="G82" i="14" s="1"/>
  <c r="M82" s="1"/>
  <c r="D82"/>
  <c r="D19"/>
  <c r="AC43" i="12"/>
  <c r="G84" i="14" s="1"/>
  <c r="M84" s="1"/>
  <c r="D21"/>
  <c r="D84"/>
  <c r="AC23" i="12"/>
  <c r="G74" i="14" s="1"/>
  <c r="D74"/>
  <c r="D11"/>
  <c r="I45"/>
  <c r="L24"/>
  <c r="L45"/>
  <c r="K45"/>
  <c r="J3"/>
  <c r="I3"/>
  <c r="I24"/>
  <c r="AC7" i="12"/>
  <c r="G66" i="14" s="1"/>
  <c r="D66"/>
  <c r="D3"/>
  <c r="AC5" i="12"/>
  <c r="G65" i="14" s="1"/>
  <c r="D65"/>
  <c r="D2"/>
  <c r="J45"/>
  <c r="D86"/>
  <c r="D128"/>
  <c r="K107"/>
  <c r="M107" s="1"/>
  <c r="L86"/>
  <c r="K86"/>
  <c r="J107"/>
  <c r="J86"/>
  <c r="L107"/>
  <c r="R5" i="3"/>
  <c r="S5" s="1"/>
  <c r="AD5" i="13"/>
  <c r="H128" i="14" s="1"/>
  <c r="G128"/>
  <c r="I28" i="5"/>
  <c r="J44" s="1"/>
  <c r="AC25" i="12"/>
  <c r="G75" i="14" s="1"/>
  <c r="AC31" i="12"/>
  <c r="G78" i="14" s="1"/>
  <c r="AD41" i="12"/>
  <c r="H83" i="14" s="1"/>
  <c r="G83"/>
  <c r="M83" s="1"/>
  <c r="AD35" i="12"/>
  <c r="H80" i="14" s="1"/>
  <c r="AD39" i="12"/>
  <c r="H82" i="14" s="1"/>
  <c r="I37"/>
  <c r="AD43" i="12"/>
  <c r="H84" i="14" s="1"/>
  <c r="L16"/>
  <c r="K16"/>
  <c r="M16" s="1"/>
  <c r="I58"/>
  <c r="L37"/>
  <c r="I16"/>
  <c r="K58"/>
  <c r="M58" s="1"/>
  <c r="K37"/>
  <c r="M37" s="1"/>
  <c r="L58"/>
  <c r="J16"/>
  <c r="J37"/>
  <c r="J58"/>
  <c r="K29"/>
  <c r="M29" s="1"/>
  <c r="K50"/>
  <c r="L50"/>
  <c r="L8"/>
  <c r="K8"/>
  <c r="M8" s="1"/>
  <c r="I8"/>
  <c r="J8"/>
  <c r="J29"/>
  <c r="L29"/>
  <c r="I29"/>
  <c r="J50"/>
  <c r="I50"/>
  <c r="L41"/>
  <c r="J62"/>
  <c r="K62"/>
  <c r="M62" s="1"/>
  <c r="L20"/>
  <c r="I20"/>
  <c r="J20"/>
  <c r="I41"/>
  <c r="K20"/>
  <c r="M20" s="1"/>
  <c r="L62"/>
  <c r="K41"/>
  <c r="M41" s="1"/>
  <c r="I62"/>
  <c r="J41"/>
  <c r="L39"/>
  <c r="J60"/>
  <c r="I60"/>
  <c r="J39"/>
  <c r="L18"/>
  <c r="I18"/>
  <c r="I39"/>
  <c r="J18"/>
  <c r="L60"/>
  <c r="K60"/>
  <c r="M60" s="1"/>
  <c r="K18"/>
  <c r="M18" s="1"/>
  <c r="K39"/>
  <c r="M39" s="1"/>
  <c r="K42"/>
  <c r="M42" s="1"/>
  <c r="K63"/>
  <c r="M63" s="1"/>
  <c r="L63"/>
  <c r="I42"/>
  <c r="I21"/>
  <c r="L42"/>
  <c r="I63"/>
  <c r="J21"/>
  <c r="J42"/>
  <c r="J63"/>
  <c r="K21"/>
  <c r="M21" s="1"/>
  <c r="L21"/>
  <c r="K38"/>
  <c r="M38" s="1"/>
  <c r="L59"/>
  <c r="L38"/>
  <c r="I38"/>
  <c r="J17"/>
  <c r="K59"/>
  <c r="M59" s="1"/>
  <c r="I17"/>
  <c r="J59"/>
  <c r="K17"/>
  <c r="M17" s="1"/>
  <c r="L17"/>
  <c r="I59"/>
  <c r="J38"/>
  <c r="L35"/>
  <c r="K56"/>
  <c r="M56" s="1"/>
  <c r="J56"/>
  <c r="I14"/>
  <c r="L56"/>
  <c r="I56"/>
  <c r="K35"/>
  <c r="K14"/>
  <c r="M14" s="1"/>
  <c r="I35"/>
  <c r="J35"/>
  <c r="L14"/>
  <c r="J14"/>
  <c r="K33"/>
  <c r="M33" s="1"/>
  <c r="J54"/>
  <c r="L54"/>
  <c r="K54"/>
  <c r="L33"/>
  <c r="I54"/>
  <c r="I12"/>
  <c r="J12"/>
  <c r="I33"/>
  <c r="L12"/>
  <c r="K12"/>
  <c r="M12" s="1"/>
  <c r="J33"/>
  <c r="K25"/>
  <c r="L46"/>
  <c r="L25"/>
  <c r="J25"/>
  <c r="J46"/>
  <c r="K46"/>
  <c r="M46" s="1"/>
  <c r="I46"/>
  <c r="I25"/>
  <c r="L4"/>
  <c r="I4"/>
  <c r="J4"/>
  <c r="K4"/>
  <c r="M4" s="1"/>
  <c r="L30"/>
  <c r="J51"/>
  <c r="I51"/>
  <c r="J9"/>
  <c r="J30"/>
  <c r="K51"/>
  <c r="L51"/>
  <c r="I30"/>
  <c r="K30"/>
  <c r="M30" s="1"/>
  <c r="K9"/>
  <c r="M9" s="1"/>
  <c r="I9"/>
  <c r="L9"/>
  <c r="L26"/>
  <c r="J47"/>
  <c r="I26"/>
  <c r="I47"/>
  <c r="K5"/>
  <c r="M5" s="1"/>
  <c r="I5"/>
  <c r="J5"/>
  <c r="L47"/>
  <c r="L5"/>
  <c r="K26"/>
  <c r="K47"/>
  <c r="M47" s="1"/>
  <c r="J26"/>
  <c r="L27"/>
  <c r="J48"/>
  <c r="K48"/>
  <c r="J27"/>
  <c r="L48"/>
  <c r="J6"/>
  <c r="I48"/>
  <c r="I27"/>
  <c r="K6"/>
  <c r="M6" s="1"/>
  <c r="I6"/>
  <c r="L6"/>
  <c r="K27"/>
  <c r="M27" s="1"/>
  <c r="L34"/>
  <c r="J55"/>
  <c r="I55"/>
  <c r="K34"/>
  <c r="M34" s="1"/>
  <c r="I13"/>
  <c r="L55"/>
  <c r="J34"/>
  <c r="K13"/>
  <c r="M13" s="1"/>
  <c r="J13"/>
  <c r="K55"/>
  <c r="L13"/>
  <c r="I34"/>
  <c r="L31"/>
  <c r="K52"/>
  <c r="J52"/>
  <c r="J10"/>
  <c r="I31"/>
  <c r="L52"/>
  <c r="I52"/>
  <c r="K10"/>
  <c r="M10" s="1"/>
  <c r="K31"/>
  <c r="M31" s="1"/>
  <c r="I10"/>
  <c r="J31"/>
  <c r="L10"/>
  <c r="AD5" i="12"/>
  <c r="H65" i="14" s="1"/>
  <c r="I44"/>
  <c r="I23"/>
  <c r="L2"/>
  <c r="K2"/>
  <c r="K44"/>
  <c r="L44"/>
  <c r="L23"/>
  <c r="J23"/>
  <c r="I2"/>
  <c r="J44"/>
  <c r="K23"/>
  <c r="J2"/>
  <c r="AD7" i="12"/>
  <c r="H66" i="14" s="1"/>
  <c r="AD33" i="12"/>
  <c r="H79" i="14" s="1"/>
  <c r="D7" i="5"/>
  <c r="R17" i="3"/>
  <c r="S17" s="1"/>
  <c r="R10" i="4"/>
  <c r="S10" s="1"/>
  <c r="R9" i="3"/>
  <c r="S9" s="1"/>
  <c r="B13" i="9"/>
  <c r="B23"/>
  <c r="B17"/>
  <c r="D21"/>
  <c r="C21"/>
  <c r="D11"/>
  <c r="C11"/>
  <c r="C22"/>
  <c r="C14"/>
  <c r="D23"/>
  <c r="B24"/>
  <c r="C23"/>
  <c r="D15"/>
  <c r="C15"/>
  <c r="B16"/>
  <c r="D17"/>
  <c r="C17"/>
  <c r="B18"/>
  <c r="D19"/>
  <c r="B19"/>
  <c r="B20"/>
  <c r="C20"/>
  <c r="D13"/>
  <c r="C13"/>
  <c r="C24"/>
  <c r="C16"/>
  <c r="B15"/>
  <c r="B11"/>
  <c r="W37" i="4"/>
  <c r="O42" i="5"/>
  <c r="P42" s="1"/>
  <c r="R41" i="4"/>
  <c r="D44" i="5"/>
  <c r="R21" i="4"/>
  <c r="D34" i="5"/>
  <c r="R13" i="4"/>
  <c r="S13" s="1"/>
  <c r="D30" i="5"/>
  <c r="I3"/>
  <c r="R18" i="3"/>
  <c r="S18" s="1"/>
  <c r="G9" i="5"/>
  <c r="R14" i="3"/>
  <c r="V13" s="1"/>
  <c r="G7" i="5"/>
  <c r="R10" i="3"/>
  <c r="S10" s="1"/>
  <c r="G5" i="5"/>
  <c r="R6" i="3"/>
  <c r="S6" s="1"/>
  <c r="G3" i="5"/>
  <c r="R21" i="3"/>
  <c r="S21" s="1"/>
  <c r="D11" i="5"/>
  <c r="R26" i="3"/>
  <c r="V25" s="1"/>
  <c r="G13" i="5"/>
  <c r="V37" i="3"/>
  <c r="W37" s="1"/>
  <c r="R22"/>
  <c r="S22" s="1"/>
  <c r="G11" i="5"/>
  <c r="R42" i="3"/>
  <c r="G21" i="5"/>
  <c r="R33" i="3"/>
  <c r="V33" s="1"/>
  <c r="D17" i="5"/>
  <c r="I11"/>
  <c r="I19"/>
  <c r="I13"/>
  <c r="I9"/>
  <c r="I17"/>
  <c r="I7"/>
  <c r="I15"/>
  <c r="I5"/>
  <c r="I21"/>
  <c r="S33" i="3"/>
  <c r="S41" i="4"/>
  <c r="S21"/>
  <c r="R29"/>
  <c r="V29" s="1"/>
  <c r="R22"/>
  <c r="S22" s="1"/>
  <c r="R42"/>
  <c r="V41" s="1"/>
  <c r="R33"/>
  <c r="V33" s="1"/>
  <c r="R14"/>
  <c r="R9"/>
  <c r="V9" s="1"/>
  <c r="R25"/>
  <c r="V25" s="1"/>
  <c r="R17"/>
  <c r="V17" s="1"/>
  <c r="R6"/>
  <c r="V5" s="1"/>
  <c r="S42" i="3"/>
  <c r="V41"/>
  <c r="V29"/>
  <c r="AD7" i="13" l="1"/>
  <c r="H129" i="14" s="1"/>
  <c r="M129"/>
  <c r="M108"/>
  <c r="N107" s="1"/>
  <c r="O107" s="1"/>
  <c r="M111"/>
  <c r="M130"/>
  <c r="M132"/>
  <c r="M109"/>
  <c r="M110"/>
  <c r="AD19" i="12"/>
  <c r="H72" i="14" s="1"/>
  <c r="M48"/>
  <c r="M52"/>
  <c r="M15"/>
  <c r="M35"/>
  <c r="AD31" i="12"/>
  <c r="H78" i="14" s="1"/>
  <c r="M49"/>
  <c r="M55"/>
  <c r="AD15" i="12"/>
  <c r="H70" i="14" s="1"/>
  <c r="G76"/>
  <c r="M76" s="1"/>
  <c r="M54"/>
  <c r="M51"/>
  <c r="M50"/>
  <c r="AD25" i="12"/>
  <c r="H75" i="14" s="1"/>
  <c r="M3"/>
  <c r="M26"/>
  <c r="AD17" i="12"/>
  <c r="H71" i="14" s="1"/>
  <c r="M53"/>
  <c r="M25"/>
  <c r="AD23" i="12"/>
  <c r="H74" i="14" s="1"/>
  <c r="M131"/>
  <c r="AD13" i="13"/>
  <c r="H132" i="14" s="1"/>
  <c r="AD11" i="13"/>
  <c r="H131" i="14" s="1"/>
  <c r="AD9" i="12"/>
  <c r="H67" i="14" s="1"/>
  <c r="V9" i="3"/>
  <c r="W9" s="1"/>
  <c r="S26"/>
  <c r="M23" i="14"/>
  <c r="M45"/>
  <c r="J28" i="5"/>
  <c r="J30"/>
  <c r="M86" i="14"/>
  <c r="M87"/>
  <c r="M128"/>
  <c r="J42" i="5"/>
  <c r="J38"/>
  <c r="J26"/>
  <c r="K26" s="1"/>
  <c r="B5" i="9" s="1"/>
  <c r="J32" i="5"/>
  <c r="J40"/>
  <c r="J36"/>
  <c r="J34"/>
  <c r="M44" i="14"/>
  <c r="M2"/>
  <c r="M24"/>
  <c r="M79"/>
  <c r="K29" i="5"/>
  <c r="B8" i="9" s="1"/>
  <c r="K28" i="5"/>
  <c r="B7" i="9" s="1"/>
  <c r="L29" i="5"/>
  <c r="C8" i="9" s="1"/>
  <c r="M28" i="5"/>
  <c r="D7" i="9" s="1"/>
  <c r="A7" s="1"/>
  <c r="L28" i="5"/>
  <c r="C7" i="9" s="1"/>
  <c r="L30" i="5"/>
  <c r="C9" i="9" s="1"/>
  <c r="M30" i="5"/>
  <c r="D9" i="9" s="1"/>
  <c r="E9" s="1"/>
  <c r="K31" i="5"/>
  <c r="B10" i="9" s="1"/>
  <c r="L31" i="5"/>
  <c r="C10" i="9" s="1"/>
  <c r="K30" i="5"/>
  <c r="B9" i="9" s="1"/>
  <c r="V13" i="4"/>
  <c r="W13" s="1"/>
  <c r="V17" i="3"/>
  <c r="O9" i="5" s="1"/>
  <c r="S14" i="3"/>
  <c r="A13" i="9"/>
  <c r="E13"/>
  <c r="A19"/>
  <c r="E19"/>
  <c r="E23"/>
  <c r="A23"/>
  <c r="A11"/>
  <c r="E11"/>
  <c r="A17"/>
  <c r="E17"/>
  <c r="A21"/>
  <c r="E21"/>
  <c r="E15"/>
  <c r="A15"/>
  <c r="W9" i="4"/>
  <c r="O28" i="5"/>
  <c r="W29" i="4"/>
  <c r="O38" i="5"/>
  <c r="P38" s="1"/>
  <c r="W17" i="4"/>
  <c r="O32" i="5"/>
  <c r="P32" s="1"/>
  <c r="W33" i="4"/>
  <c r="O40" i="5"/>
  <c r="P40" s="1"/>
  <c r="W41" i="4"/>
  <c r="O44" i="5"/>
  <c r="P44" s="1"/>
  <c r="W25" i="4"/>
  <c r="O36" i="5"/>
  <c r="P36" s="1"/>
  <c r="W5" i="4"/>
  <c r="O26" i="5"/>
  <c r="O19"/>
  <c r="P19" s="1"/>
  <c r="O5"/>
  <c r="W13" i="3"/>
  <c r="O7" i="5"/>
  <c r="V5" i="3"/>
  <c r="V21"/>
  <c r="W33"/>
  <c r="O17" i="5"/>
  <c r="P17" s="1"/>
  <c r="W41" i="3"/>
  <c r="O21" i="5"/>
  <c r="P21" s="1"/>
  <c r="W25" i="3"/>
  <c r="O13" i="5"/>
  <c r="W29" i="3"/>
  <c r="O15" i="5"/>
  <c r="J21"/>
  <c r="J11"/>
  <c r="J3"/>
  <c r="J19"/>
  <c r="J17"/>
  <c r="J13"/>
  <c r="J5"/>
  <c r="J15"/>
  <c r="J7"/>
  <c r="J9"/>
  <c r="S29" i="4"/>
  <c r="V21"/>
  <c r="S42"/>
  <c r="S33"/>
  <c r="S17"/>
  <c r="S9"/>
  <c r="S6"/>
  <c r="S25"/>
  <c r="S14"/>
  <c r="M65" i="14" l="1"/>
  <c r="M69"/>
  <c r="M73"/>
  <c r="M70"/>
  <c r="M78"/>
  <c r="M77"/>
  <c r="N117"/>
  <c r="O117" s="1"/>
  <c r="S117" s="1"/>
  <c r="E14" i="22" s="1"/>
  <c r="N119" i="14"/>
  <c r="O119" s="1"/>
  <c r="R119" s="1"/>
  <c r="D16" i="22" s="1"/>
  <c r="N116" i="14"/>
  <c r="O116" s="1"/>
  <c r="Q116" s="1"/>
  <c r="C13" i="22" s="1"/>
  <c r="N112" i="14"/>
  <c r="O112" s="1"/>
  <c r="Q112" s="1"/>
  <c r="C9" i="22" s="1"/>
  <c r="N109" i="14"/>
  <c r="O109" s="1"/>
  <c r="S109" s="1"/>
  <c r="E6" i="22" s="1"/>
  <c r="N115" i="14"/>
  <c r="O115" s="1"/>
  <c r="Q115" s="1"/>
  <c r="C12" i="22" s="1"/>
  <c r="N110" i="14"/>
  <c r="O110" s="1"/>
  <c r="Q110" s="1"/>
  <c r="C7" i="22" s="1"/>
  <c r="N122" i="14"/>
  <c r="O122" s="1"/>
  <c r="P122" s="1"/>
  <c r="B19" i="22" s="1"/>
  <c r="A19" s="1"/>
  <c r="N113" i="14"/>
  <c r="O113" s="1"/>
  <c r="Q113" s="1"/>
  <c r="C10" i="22" s="1"/>
  <c r="N108" i="14"/>
  <c r="O108" s="1"/>
  <c r="P108" s="1"/>
  <c r="B5" i="22" s="1"/>
  <c r="A5" s="1"/>
  <c r="N120" i="14"/>
  <c r="O120" s="1"/>
  <c r="Q120" s="1"/>
  <c r="C17" i="22" s="1"/>
  <c r="N121" i="14"/>
  <c r="O121" s="1"/>
  <c r="S121" s="1"/>
  <c r="E18" i="22" s="1"/>
  <c r="N124" i="14"/>
  <c r="O124" s="1"/>
  <c r="P124" s="1"/>
  <c r="B21" i="22" s="1"/>
  <c r="A21" s="1"/>
  <c r="N118" i="14"/>
  <c r="O118" s="1"/>
  <c r="R118" s="1"/>
  <c r="D15" i="22" s="1"/>
  <c r="N125" i="14"/>
  <c r="O125" s="1"/>
  <c r="Q125" s="1"/>
  <c r="C22" i="22" s="1"/>
  <c r="N114" i="14"/>
  <c r="O114" s="1"/>
  <c r="P114" s="1"/>
  <c r="B11" i="22" s="1"/>
  <c r="A11" s="1"/>
  <c r="N111" i="14"/>
  <c r="O111" s="1"/>
  <c r="Q111" s="1"/>
  <c r="C8" i="22" s="1"/>
  <c r="N126" i="14"/>
  <c r="O126" s="1"/>
  <c r="P126" s="1"/>
  <c r="B23" i="22" s="1"/>
  <c r="A23" s="1"/>
  <c r="N123" i="14"/>
  <c r="O123" s="1"/>
  <c r="S123" s="1"/>
  <c r="E20" i="22" s="1"/>
  <c r="N16" i="14"/>
  <c r="O16" s="1"/>
  <c r="R16" s="1"/>
  <c r="D18" i="15" s="1"/>
  <c r="M72" i="14"/>
  <c r="M67"/>
  <c r="M71"/>
  <c r="M66"/>
  <c r="M68"/>
  <c r="M74"/>
  <c r="M75"/>
  <c r="N138"/>
  <c r="O138" s="1"/>
  <c r="T138" s="1"/>
  <c r="D14" i="23" s="1"/>
  <c r="M26" i="5"/>
  <c r="D5" i="9" s="1"/>
  <c r="A5" s="1"/>
  <c r="L26" i="5"/>
  <c r="C5" i="9" s="1"/>
  <c r="K27" i="5"/>
  <c r="B6" i="9" s="1"/>
  <c r="L27" i="5"/>
  <c r="C6" i="9" s="1"/>
  <c r="K14" i="5"/>
  <c r="B16" i="8" s="1"/>
  <c r="L13" i="5"/>
  <c r="K13"/>
  <c r="B15" i="8" s="1"/>
  <c r="M13" i="5"/>
  <c r="D15" i="8" s="1"/>
  <c r="L14" i="5"/>
  <c r="K15"/>
  <c r="B17" i="8" s="1"/>
  <c r="K16" i="5"/>
  <c r="B18" i="8" s="1"/>
  <c r="L16" i="5"/>
  <c r="C18" i="8" s="1"/>
  <c r="M15" i="5"/>
  <c r="D17" i="8" s="1"/>
  <c r="L15" i="5"/>
  <c r="C17" i="8" s="1"/>
  <c r="N38" i="14"/>
  <c r="O38" s="1"/>
  <c r="P38" s="1"/>
  <c r="B19" i="16" s="1"/>
  <c r="A19" s="1"/>
  <c r="N57" i="14"/>
  <c r="O57" s="1"/>
  <c r="R57" s="1"/>
  <c r="D17" i="17" s="1"/>
  <c r="N86" i="14"/>
  <c r="O86" s="1"/>
  <c r="Q86" s="1"/>
  <c r="C4" i="21" s="1"/>
  <c r="N95" i="14"/>
  <c r="O95" s="1"/>
  <c r="N94"/>
  <c r="O94" s="1"/>
  <c r="N93"/>
  <c r="O93" s="1"/>
  <c r="N104"/>
  <c r="O104" s="1"/>
  <c r="N99"/>
  <c r="O99" s="1"/>
  <c r="N101"/>
  <c r="O101" s="1"/>
  <c r="N88"/>
  <c r="O88" s="1"/>
  <c r="N92"/>
  <c r="O92" s="1"/>
  <c r="N96"/>
  <c r="O96" s="1"/>
  <c r="N91"/>
  <c r="O91" s="1"/>
  <c r="N102"/>
  <c r="O102" s="1"/>
  <c r="N87"/>
  <c r="O87" s="1"/>
  <c r="N103"/>
  <c r="O103" s="1"/>
  <c r="N97"/>
  <c r="O97" s="1"/>
  <c r="N105"/>
  <c r="O105" s="1"/>
  <c r="N100"/>
  <c r="O100" s="1"/>
  <c r="N98"/>
  <c r="O98" s="1"/>
  <c r="N89"/>
  <c r="O89" s="1"/>
  <c r="N90"/>
  <c r="O90" s="1"/>
  <c r="R117"/>
  <c r="D14" i="22" s="1"/>
  <c r="S107" i="14"/>
  <c r="E4" i="22" s="1"/>
  <c r="P107" i="14"/>
  <c r="B4" i="22" s="1"/>
  <c r="A4" s="1"/>
  <c r="Q107" i="14"/>
  <c r="C4" i="22" s="1"/>
  <c r="R107" i="14"/>
  <c r="D4" i="22" s="1"/>
  <c r="P119" i="14"/>
  <c r="B16" i="22" s="1"/>
  <c r="A16" s="1"/>
  <c r="N147" i="14"/>
  <c r="O147" s="1"/>
  <c r="N131"/>
  <c r="O131" s="1"/>
  <c r="N136"/>
  <c r="O136" s="1"/>
  <c r="P136" s="1"/>
  <c r="B12" i="23" s="1"/>
  <c r="A12" s="1"/>
  <c r="N137" i="14"/>
  <c r="O137" s="1"/>
  <c r="P137" s="1"/>
  <c r="B13" i="23" s="1"/>
  <c r="A13" s="1"/>
  <c r="N142" i="14"/>
  <c r="O142" s="1"/>
  <c r="N140"/>
  <c r="O140" s="1"/>
  <c r="N141"/>
  <c r="O141" s="1"/>
  <c r="P141" s="1"/>
  <c r="B17" i="23" s="1"/>
  <c r="A17" s="1"/>
  <c r="N130" i="14"/>
  <c r="O130" s="1"/>
  <c r="S130" s="1"/>
  <c r="F6" i="23" s="1"/>
  <c r="N139" i="14"/>
  <c r="O139" s="1"/>
  <c r="N144"/>
  <c r="O144" s="1"/>
  <c r="N145"/>
  <c r="O145" s="1"/>
  <c r="P145" s="1"/>
  <c r="B21" i="23" s="1"/>
  <c r="A21" s="1"/>
  <c r="N129" i="14"/>
  <c r="O129" s="1"/>
  <c r="P129" s="1"/>
  <c r="B5" i="23" s="1"/>
  <c r="A5" s="1"/>
  <c r="N134" i="14"/>
  <c r="O134" s="1"/>
  <c r="N135"/>
  <c r="O135" s="1"/>
  <c r="N146"/>
  <c r="O146" s="1"/>
  <c r="P146" s="1"/>
  <c r="B22" i="23" s="1"/>
  <c r="A22" s="1"/>
  <c r="N143" i="14"/>
  <c r="O143" s="1"/>
  <c r="N128"/>
  <c r="O128" s="1"/>
  <c r="N132"/>
  <c r="O132" s="1"/>
  <c r="N133"/>
  <c r="O133" s="1"/>
  <c r="P133" s="1"/>
  <c r="B9" i="23" s="1"/>
  <c r="A9" s="1"/>
  <c r="N8" i="14"/>
  <c r="O8" s="1"/>
  <c r="P8" s="1"/>
  <c r="B10" i="15" s="1"/>
  <c r="A10" s="1"/>
  <c r="N21" i="14"/>
  <c r="O21" s="1"/>
  <c r="P21" s="1"/>
  <c r="B23" i="15" s="1"/>
  <c r="A23" s="1"/>
  <c r="N18" i="14"/>
  <c r="O18" s="1"/>
  <c r="S18" s="1"/>
  <c r="E20" i="15" s="1"/>
  <c r="N19" i="14"/>
  <c r="O19" s="1"/>
  <c r="Q19" s="1"/>
  <c r="C21" i="15" s="1"/>
  <c r="N51" i="14"/>
  <c r="O51" s="1"/>
  <c r="Q51" s="1"/>
  <c r="C11" i="17" s="1"/>
  <c r="N49" i="14"/>
  <c r="O49" s="1"/>
  <c r="Q49" s="1"/>
  <c r="C9" i="17" s="1"/>
  <c r="N61" i="14"/>
  <c r="O61" s="1"/>
  <c r="Q61" s="1"/>
  <c r="C21" i="17" s="1"/>
  <c r="N5" i="14"/>
  <c r="O5" s="1"/>
  <c r="Q5" s="1"/>
  <c r="C7" i="15" s="1"/>
  <c r="N47" i="14"/>
  <c r="O47" s="1"/>
  <c r="R47" s="1"/>
  <c r="D7" i="17" s="1"/>
  <c r="N50" i="14"/>
  <c r="O50" s="1"/>
  <c r="R50" s="1"/>
  <c r="D10" i="17" s="1"/>
  <c r="N46" i="14"/>
  <c r="O46" s="1"/>
  <c r="Q46" s="1"/>
  <c r="C6" i="17" s="1"/>
  <c r="N56" i="14"/>
  <c r="O56" s="1"/>
  <c r="R56" s="1"/>
  <c r="D16" i="17" s="1"/>
  <c r="N63" i="14"/>
  <c r="O63" s="1"/>
  <c r="P63" s="1"/>
  <c r="B23" i="17" s="1"/>
  <c r="A23" s="1"/>
  <c r="N52" i="14"/>
  <c r="O52" s="1"/>
  <c r="S52" s="1"/>
  <c r="E12" i="17" s="1"/>
  <c r="N45" i="14"/>
  <c r="O45" s="1"/>
  <c r="P45" s="1"/>
  <c r="B5" i="17" s="1"/>
  <c r="A5" s="1"/>
  <c r="N42" i="14"/>
  <c r="O42" s="1"/>
  <c r="S42" s="1"/>
  <c r="E23" i="16" s="1"/>
  <c r="N54" i="14"/>
  <c r="O54" s="1"/>
  <c r="P54" s="1"/>
  <c r="B14" i="17" s="1"/>
  <c r="A14" s="1"/>
  <c r="N55" i="14"/>
  <c r="O55" s="1"/>
  <c r="P55" s="1"/>
  <c r="B15" i="17" s="1"/>
  <c r="A15" s="1"/>
  <c r="N60" i="14"/>
  <c r="O60" s="1"/>
  <c r="R60" s="1"/>
  <c r="D20" i="17" s="1"/>
  <c r="N58" i="14"/>
  <c r="O58" s="1"/>
  <c r="R58" s="1"/>
  <c r="D18" i="17" s="1"/>
  <c r="N53" i="14"/>
  <c r="O53" s="1"/>
  <c r="P53" s="1"/>
  <c r="B13" i="17" s="1"/>
  <c r="A13" s="1"/>
  <c r="N26" i="14"/>
  <c r="O26" s="1"/>
  <c r="Q26" s="1"/>
  <c r="C7" i="16" s="1"/>
  <c r="N62" i="14"/>
  <c r="O62" s="1"/>
  <c r="S62" s="1"/>
  <c r="E22" i="17" s="1"/>
  <c r="N59" i="14"/>
  <c r="O59" s="1"/>
  <c r="S59" s="1"/>
  <c r="E19" i="17" s="1"/>
  <c r="N44" i="14"/>
  <c r="O44" s="1"/>
  <c r="S44" s="1"/>
  <c r="E4" i="17" s="1"/>
  <c r="N48" i="14"/>
  <c r="O48" s="1"/>
  <c r="S48" s="1"/>
  <c r="E8" i="17" s="1"/>
  <c r="N32" i="14"/>
  <c r="O32" s="1"/>
  <c r="P32" s="1"/>
  <c r="B13" i="16" s="1"/>
  <c r="A13" s="1"/>
  <c r="N7" i="14"/>
  <c r="O7" s="1"/>
  <c r="R7" s="1"/>
  <c r="D9" i="15" s="1"/>
  <c r="N6" i="14"/>
  <c r="O6" s="1"/>
  <c r="S6" s="1"/>
  <c r="E8" i="15" s="1"/>
  <c r="N20" i="14"/>
  <c r="O20" s="1"/>
  <c r="P20" s="1"/>
  <c r="B22" i="15" s="1"/>
  <c r="A22" s="1"/>
  <c r="N4" i="14"/>
  <c r="O4" s="1"/>
  <c r="S4" s="1"/>
  <c r="E6" i="15" s="1"/>
  <c r="N10" i="14"/>
  <c r="O10" s="1"/>
  <c r="Q10" s="1"/>
  <c r="C12" i="15" s="1"/>
  <c r="N17" i="14"/>
  <c r="O17" s="1"/>
  <c r="Q17" s="1"/>
  <c r="C19" i="15" s="1"/>
  <c r="N2" i="14"/>
  <c r="O2" s="1"/>
  <c r="S2" s="1"/>
  <c r="E4" i="15" s="1"/>
  <c r="N11" i="14"/>
  <c r="O11" s="1"/>
  <c r="R11" s="1"/>
  <c r="D13" i="15" s="1"/>
  <c r="N12" i="14"/>
  <c r="O12" s="1"/>
  <c r="S12" s="1"/>
  <c r="E14" i="15" s="1"/>
  <c r="N29" i="14"/>
  <c r="O29" s="1"/>
  <c r="R29" s="1"/>
  <c r="D10" i="16" s="1"/>
  <c r="N31" i="14"/>
  <c r="O31" s="1"/>
  <c r="R31" s="1"/>
  <c r="D12" i="16" s="1"/>
  <c r="N9" i="14"/>
  <c r="O9" s="1"/>
  <c r="P9" s="1"/>
  <c r="B11" i="15" s="1"/>
  <c r="A11" s="1"/>
  <c r="N15" i="14"/>
  <c r="O15" s="1"/>
  <c r="S15" s="1"/>
  <c r="E17" i="15" s="1"/>
  <c r="N13" i="14"/>
  <c r="O13" s="1"/>
  <c r="S13" s="1"/>
  <c r="E15" i="15" s="1"/>
  <c r="N14" i="14"/>
  <c r="O14" s="1"/>
  <c r="S14" s="1"/>
  <c r="E16" i="15" s="1"/>
  <c r="N3" i="14"/>
  <c r="O3" s="1"/>
  <c r="R3" s="1"/>
  <c r="D5" i="15" s="1"/>
  <c r="N30" i="14"/>
  <c r="O30" s="1"/>
  <c r="R30" s="1"/>
  <c r="D11" i="16" s="1"/>
  <c r="N34" i="14"/>
  <c r="O34" s="1"/>
  <c r="S34" s="1"/>
  <c r="E15" i="16" s="1"/>
  <c r="N41" i="14"/>
  <c r="O41" s="1"/>
  <c r="Q41" s="1"/>
  <c r="C22" i="16" s="1"/>
  <c r="N25" i="14"/>
  <c r="O25" s="1"/>
  <c r="R25" s="1"/>
  <c r="D6" i="16" s="1"/>
  <c r="N23" i="14"/>
  <c r="O23" s="1"/>
  <c r="P23" s="1"/>
  <c r="B4" i="16" s="1"/>
  <c r="A4" s="1"/>
  <c r="N40" i="14"/>
  <c r="O40" s="1"/>
  <c r="Q40" s="1"/>
  <c r="C21" i="16" s="1"/>
  <c r="N35" i="14"/>
  <c r="O35" s="1"/>
  <c r="Q35" s="1"/>
  <c r="C16" i="16" s="1"/>
  <c r="N33" i="14"/>
  <c r="O33" s="1"/>
  <c r="P33" s="1"/>
  <c r="B14" i="16" s="1"/>
  <c r="A14" s="1"/>
  <c r="N28" i="14"/>
  <c r="O28" s="1"/>
  <c r="P28" s="1"/>
  <c r="B9" i="16" s="1"/>
  <c r="A9" s="1"/>
  <c r="N37" i="14"/>
  <c r="O37" s="1"/>
  <c r="P37" s="1"/>
  <c r="B18" i="16" s="1"/>
  <c r="A18" s="1"/>
  <c r="N36" i="14"/>
  <c r="O36" s="1"/>
  <c r="P36" s="1"/>
  <c r="B17" i="16" s="1"/>
  <c r="A17" s="1"/>
  <c r="N27" i="14"/>
  <c r="O27" s="1"/>
  <c r="S27" s="1"/>
  <c r="E8" i="16" s="1"/>
  <c r="N24" i="14"/>
  <c r="O24" s="1"/>
  <c r="Q24" s="1"/>
  <c r="C5" i="16" s="1"/>
  <c r="N39" i="14"/>
  <c r="O39" s="1"/>
  <c r="R39" s="1"/>
  <c r="D20" i="16" s="1"/>
  <c r="L7" i="5"/>
  <c r="C9" i="8" s="1"/>
  <c r="K8" i="5"/>
  <c r="B10" i="8" s="1"/>
  <c r="M7" i="5"/>
  <c r="L8"/>
  <c r="C10" i="8" s="1"/>
  <c r="K7" i="5"/>
  <c r="B9" i="8" s="1"/>
  <c r="K9" i="5"/>
  <c r="B11" i="8" s="1"/>
  <c r="K10" i="5"/>
  <c r="B12" i="8" s="1"/>
  <c r="M9" i="5"/>
  <c r="D11" i="8" s="1"/>
  <c r="L10" i="5"/>
  <c r="C12" i="8" s="1"/>
  <c r="L9" i="5"/>
  <c r="C11" i="8" s="1"/>
  <c r="K11" i="5"/>
  <c r="B13" i="8" s="1"/>
  <c r="L12" i="5"/>
  <c r="C14" i="8" s="1"/>
  <c r="M11" i="5"/>
  <c r="D13" i="8" s="1"/>
  <c r="L11" i="5"/>
  <c r="C13" i="8" s="1"/>
  <c r="K12" i="5"/>
  <c r="B14" i="8" s="1"/>
  <c r="K5" i="5"/>
  <c r="L6"/>
  <c r="C8" i="8" s="1"/>
  <c r="K6" i="5"/>
  <c r="B8" i="8" s="1"/>
  <c r="M5" i="5"/>
  <c r="D7" i="8" s="1"/>
  <c r="L5" i="5"/>
  <c r="C7" i="8" s="1"/>
  <c r="L4" i="5"/>
  <c r="C6" i="8" s="1"/>
  <c r="L3" i="5"/>
  <c r="C5" i="8" s="1"/>
  <c r="K3" i="5"/>
  <c r="B5" i="8" s="1"/>
  <c r="M3" i="5"/>
  <c r="D5" i="8" s="1"/>
  <c r="K4" i="5"/>
  <c r="B6" i="8" s="1"/>
  <c r="W17" i="3"/>
  <c r="O30" i="5"/>
  <c r="E5" i="9"/>
  <c r="A9"/>
  <c r="E7"/>
  <c r="D9" i="8"/>
  <c r="B7"/>
  <c r="W21" i="4"/>
  <c r="O34" i="5"/>
  <c r="P34" s="1"/>
  <c r="W5" i="3"/>
  <c r="O3" i="5"/>
  <c r="W21" i="3"/>
  <c r="O11" i="5"/>
  <c r="C24" i="8"/>
  <c r="C23"/>
  <c r="B24"/>
  <c r="D23"/>
  <c r="B23"/>
  <c r="C16"/>
  <c r="C15"/>
  <c r="C20"/>
  <c r="D19"/>
  <c r="C19"/>
  <c r="B20"/>
  <c r="B19"/>
  <c r="D21"/>
  <c r="B22"/>
  <c r="B21"/>
  <c r="C22"/>
  <c r="C21"/>
  <c r="P117" i="14" l="1"/>
  <c r="B14" i="22" s="1"/>
  <c r="A14" s="1"/>
  <c r="Q117" i="14"/>
  <c r="C14" i="22" s="1"/>
  <c r="Q118" i="14"/>
  <c r="C15" i="22" s="1"/>
  <c r="Q119" i="14"/>
  <c r="C16" i="22" s="1"/>
  <c r="S119" i="14"/>
  <c r="E16" i="22" s="1"/>
  <c r="Q126" i="14"/>
  <c r="C23" i="22" s="1"/>
  <c r="S115" i="14"/>
  <c r="E12" i="22" s="1"/>
  <c r="S108" i="14"/>
  <c r="E5" i="22" s="1"/>
  <c r="S110" i="14"/>
  <c r="E7" i="22" s="1"/>
  <c r="Q109" i="14"/>
  <c r="C6" i="22" s="1"/>
  <c r="R112" i="14"/>
  <c r="D9" i="22" s="1"/>
  <c r="Q114" i="14"/>
  <c r="C11" i="22" s="1"/>
  <c r="R121" i="14"/>
  <c r="D18" i="22" s="1"/>
  <c r="Q121" i="14"/>
  <c r="C18" i="22" s="1"/>
  <c r="Q122" i="14"/>
  <c r="C19" i="22" s="1"/>
  <c r="R114" i="14"/>
  <c r="D11" i="22" s="1"/>
  <c r="P112" i="14"/>
  <c r="B9" i="22" s="1"/>
  <c r="A9" s="1"/>
  <c r="S122" i="14"/>
  <c r="E19" i="22" s="1"/>
  <c r="P113" i="14"/>
  <c r="B10" i="22" s="1"/>
  <c r="A10" s="1"/>
  <c r="R111" i="14"/>
  <c r="D8" i="22" s="1"/>
  <c r="S113" i="14"/>
  <c r="E10" i="22" s="1"/>
  <c r="R109" i="14"/>
  <c r="D6" i="22" s="1"/>
  <c r="P109" i="14"/>
  <c r="B6" i="22" s="1"/>
  <c r="A6" s="1"/>
  <c r="R124" i="14"/>
  <c r="D21" i="22" s="1"/>
  <c r="R113" i="14"/>
  <c r="D10" i="22" s="1"/>
  <c r="S116" i="14"/>
  <c r="E13" i="22" s="1"/>
  <c r="S125" i="14"/>
  <c r="E22" i="22" s="1"/>
  <c r="P116" i="14"/>
  <c r="B13" i="22" s="1"/>
  <c r="A13" s="1"/>
  <c r="R123" i="14"/>
  <c r="D20" i="22" s="1"/>
  <c r="R116" i="14"/>
  <c r="D13" i="22" s="1"/>
  <c r="S114" i="14"/>
  <c r="E11" i="22" s="1"/>
  <c r="S112" i="14"/>
  <c r="E9" i="22" s="1"/>
  <c r="P121" i="14"/>
  <c r="B18" i="22" s="1"/>
  <c r="A18" s="1"/>
  <c r="R120" i="14"/>
  <c r="D17" i="22" s="1"/>
  <c r="R122" i="14"/>
  <c r="D19" i="22" s="1"/>
  <c r="P125" i="14"/>
  <c r="B22" i="22" s="1"/>
  <c r="A22" s="1"/>
  <c r="P110" i="14"/>
  <c r="B7" i="22" s="1"/>
  <c r="A7" s="1"/>
  <c r="S138" i="14"/>
  <c r="F14" i="23" s="1"/>
  <c r="Q123" i="14"/>
  <c r="C20" i="22" s="1"/>
  <c r="P120" i="14"/>
  <c r="B17" i="22" s="1"/>
  <c r="A17" s="1"/>
  <c r="R115" i="14"/>
  <c r="D12" i="22" s="1"/>
  <c r="P123" i="14"/>
  <c r="B20" i="22" s="1"/>
  <c r="A20" s="1"/>
  <c r="R108" i="14"/>
  <c r="D5" i="22" s="1"/>
  <c r="P115" i="14"/>
  <c r="B12" i="22" s="1"/>
  <c r="A12" s="1"/>
  <c r="R125" i="14"/>
  <c r="D22" i="22" s="1"/>
  <c r="R110" i="14"/>
  <c r="D7" i="22" s="1"/>
  <c r="S120" i="14"/>
  <c r="E17" i="22" s="1"/>
  <c r="Q108" i="14"/>
  <c r="C5" i="22" s="1"/>
  <c r="P118" i="14"/>
  <c r="B15" i="22" s="1"/>
  <c r="A15" s="1"/>
  <c r="S126" i="14"/>
  <c r="E23" i="22" s="1"/>
  <c r="R126" i="14"/>
  <c r="D23" i="22" s="1"/>
  <c r="S111" i="14"/>
  <c r="E8" i="22" s="1"/>
  <c r="S118" i="14"/>
  <c r="E15" i="22" s="1"/>
  <c r="Q124" i="14"/>
  <c r="C21" i="22" s="1"/>
  <c r="P111" i="14"/>
  <c r="B8" i="22" s="1"/>
  <c r="A8" s="1"/>
  <c r="S124" i="14"/>
  <c r="E21" i="22" s="1"/>
  <c r="P130" i="14"/>
  <c r="B6" i="23" s="1"/>
  <c r="A6" s="1"/>
  <c r="Q138" i="14"/>
  <c r="C14" i="23" s="1"/>
  <c r="R138" i="14"/>
  <c r="E14" i="23" s="1"/>
  <c r="P138" i="14"/>
  <c r="B14" i="23" s="1"/>
  <c r="A14" s="1"/>
  <c r="S16" i="14"/>
  <c r="E18" i="15" s="1"/>
  <c r="P16" i="14"/>
  <c r="B18" i="15" s="1"/>
  <c r="A18" s="1"/>
  <c r="Q16" i="14"/>
  <c r="C18" i="15" s="1"/>
  <c r="N77" i="14"/>
  <c r="O77" s="1"/>
  <c r="T77" s="1"/>
  <c r="D16" i="24" s="1"/>
  <c r="N75" i="14"/>
  <c r="O75" s="1"/>
  <c r="T75" s="1"/>
  <c r="D14" i="24" s="1"/>
  <c r="N78" i="14"/>
  <c r="O78" s="1"/>
  <c r="T78" s="1"/>
  <c r="D17" i="24" s="1"/>
  <c r="N79" i="14"/>
  <c r="O79" s="1"/>
  <c r="T79" s="1"/>
  <c r="D18" i="24" s="1"/>
  <c r="N76" i="14"/>
  <c r="O76" s="1"/>
  <c r="T76" s="1"/>
  <c r="D15" i="24" s="1"/>
  <c r="N73" i="14"/>
  <c r="O73" s="1"/>
  <c r="T73" s="1"/>
  <c r="D12" i="24" s="1"/>
  <c r="N80" i="14"/>
  <c r="O80" s="1"/>
  <c r="T80" s="1"/>
  <c r="D19" i="24" s="1"/>
  <c r="N66" i="14"/>
  <c r="O66" s="1"/>
  <c r="T66" s="1"/>
  <c r="D5" i="24" s="1"/>
  <c r="N84" i="14"/>
  <c r="O84" s="1"/>
  <c r="T84" s="1"/>
  <c r="D23" i="24" s="1"/>
  <c r="N68" i="14"/>
  <c r="O68" s="1"/>
  <c r="T68" s="1"/>
  <c r="D7" i="24" s="1"/>
  <c r="N70" i="14"/>
  <c r="O70" s="1"/>
  <c r="T70" s="1"/>
  <c r="D9" i="24" s="1"/>
  <c r="N65" i="14"/>
  <c r="O65" s="1"/>
  <c r="T65" s="1"/>
  <c r="D4" i="24" s="1"/>
  <c r="N69" i="14"/>
  <c r="O69" s="1"/>
  <c r="T69" s="1"/>
  <c r="D8" i="24" s="1"/>
  <c r="N83" i="14"/>
  <c r="O83" s="1"/>
  <c r="T83" s="1"/>
  <c r="D22" i="24" s="1"/>
  <c r="N82" i="14"/>
  <c r="O82" s="1"/>
  <c r="T82" s="1"/>
  <c r="D21" i="24" s="1"/>
  <c r="N81" i="14"/>
  <c r="O81" s="1"/>
  <c r="T81" s="1"/>
  <c r="D20" i="24" s="1"/>
  <c r="N71" i="14"/>
  <c r="O71" s="1"/>
  <c r="T71" s="1"/>
  <c r="D10" i="24" s="1"/>
  <c r="N72" i="14"/>
  <c r="O72" s="1"/>
  <c r="T72" s="1"/>
  <c r="D11" i="24" s="1"/>
  <c r="N74" i="14"/>
  <c r="O74" s="1"/>
  <c r="T74" s="1"/>
  <c r="D13" i="24" s="1"/>
  <c r="N67" i="14"/>
  <c r="O67" s="1"/>
  <c r="T67" s="1"/>
  <c r="D6" i="24" s="1"/>
  <c r="P5" i="5"/>
  <c r="P13"/>
  <c r="P15"/>
  <c r="S38" i="14"/>
  <c r="E19" i="16" s="1"/>
  <c r="Q38" i="14"/>
  <c r="C19" i="16" s="1"/>
  <c r="R38" i="14"/>
  <c r="D19" i="16" s="1"/>
  <c r="S86" i="14"/>
  <c r="E4" i="21" s="1"/>
  <c r="Q57" i="14"/>
  <c r="C17" i="17" s="1"/>
  <c r="P57" i="14"/>
  <c r="B17" i="17" s="1"/>
  <c r="A17" s="1"/>
  <c r="S57" i="14"/>
  <c r="E17" i="17" s="1"/>
  <c r="Q8" i="14"/>
  <c r="C10" i="15" s="1"/>
  <c r="S137" i="14"/>
  <c r="F13" i="23" s="1"/>
  <c r="P86" i="14"/>
  <c r="B4" i="21" s="1"/>
  <c r="A4" s="1"/>
  <c r="R86" i="14"/>
  <c r="D4" i="21" s="1"/>
  <c r="Q91" i="14"/>
  <c r="C9" i="21" s="1"/>
  <c r="P91" i="14"/>
  <c r="B9" i="21" s="1"/>
  <c r="A9" s="1"/>
  <c r="S91" i="14"/>
  <c r="E9" i="21" s="1"/>
  <c r="R91" i="14"/>
  <c r="D9" i="21" s="1"/>
  <c r="Q88" i="14"/>
  <c r="C6" i="21" s="1"/>
  <c r="S88" i="14"/>
  <c r="E6" i="21" s="1"/>
  <c r="P88" i="14"/>
  <c r="B6" i="21" s="1"/>
  <c r="A6" s="1"/>
  <c r="R88" i="14"/>
  <c r="D6" i="21" s="1"/>
  <c r="S129" i="14"/>
  <c r="F5" i="23" s="1"/>
  <c r="R128" i="14"/>
  <c r="E4" i="23" s="1"/>
  <c r="T128" i="14"/>
  <c r="D4" i="23" s="1"/>
  <c r="P139" i="14"/>
  <c r="B15" i="23" s="1"/>
  <c r="A15" s="1"/>
  <c r="T139" i="14"/>
  <c r="D15" i="23" s="1"/>
  <c r="S147" i="14"/>
  <c r="F23" i="23" s="1"/>
  <c r="T147" i="14"/>
  <c r="D23" i="23" s="1"/>
  <c r="P132" i="14"/>
  <c r="B8" i="23" s="1"/>
  <c r="A8" s="1"/>
  <c r="T132" i="14"/>
  <c r="D8" i="23" s="1"/>
  <c r="P144" i="14"/>
  <c r="B20" i="23" s="1"/>
  <c r="A20" s="1"/>
  <c r="T144" i="14"/>
  <c r="D20" i="23" s="1"/>
  <c r="S131" i="14"/>
  <c r="F7" i="23" s="1"/>
  <c r="T131" i="14"/>
  <c r="D7" i="23" s="1"/>
  <c r="R133" i="14"/>
  <c r="E9" i="23" s="1"/>
  <c r="T133" i="14"/>
  <c r="D9" i="23" s="1"/>
  <c r="R146" i="14"/>
  <c r="E22" i="23" s="1"/>
  <c r="T146" i="14"/>
  <c r="D22" i="23" s="1"/>
  <c r="R145" i="14"/>
  <c r="E21" i="23" s="1"/>
  <c r="T145" i="14"/>
  <c r="D21" i="23" s="1"/>
  <c r="R141" i="14"/>
  <c r="E17" i="23" s="1"/>
  <c r="T141" i="14"/>
  <c r="D17" i="23" s="1"/>
  <c r="R136" i="14"/>
  <c r="E12" i="23" s="1"/>
  <c r="T136" i="14"/>
  <c r="D12" i="23" s="1"/>
  <c r="Q134" i="14"/>
  <c r="C10" i="23" s="1"/>
  <c r="T134" i="14"/>
  <c r="D10" i="23" s="1"/>
  <c r="R142" i="14"/>
  <c r="E18" i="23" s="1"/>
  <c r="T142" i="14"/>
  <c r="D18" i="23" s="1"/>
  <c r="Q135" i="14"/>
  <c r="C11" i="23" s="1"/>
  <c r="T135" i="14"/>
  <c r="D11" i="23" s="1"/>
  <c r="S140" i="14"/>
  <c r="F16" i="23" s="1"/>
  <c r="T140" i="14"/>
  <c r="D16" i="23" s="1"/>
  <c r="R143" i="14"/>
  <c r="E19" i="23" s="1"/>
  <c r="T143" i="14"/>
  <c r="D19" i="23" s="1"/>
  <c r="R129" i="14"/>
  <c r="E5" i="23" s="1"/>
  <c r="T129" i="14"/>
  <c r="D5" i="23" s="1"/>
  <c r="R130" i="14"/>
  <c r="E6" i="23" s="1"/>
  <c r="T130" i="14"/>
  <c r="D6" i="23" s="1"/>
  <c r="R137" i="14"/>
  <c r="E13" i="23" s="1"/>
  <c r="T137" i="14"/>
  <c r="D13" i="23" s="1"/>
  <c r="Q131" i="14"/>
  <c r="C7" i="23" s="1"/>
  <c r="S134" i="14"/>
  <c r="F10" i="23" s="1"/>
  <c r="S143" i="14"/>
  <c r="F19" i="23" s="1"/>
  <c r="R131" i="14"/>
  <c r="E7" i="23" s="1"/>
  <c r="R132" i="14"/>
  <c r="E8" i="23" s="1"/>
  <c r="Q140" i="14"/>
  <c r="C16" i="23" s="1"/>
  <c r="S135" i="14"/>
  <c r="F11" i="23" s="1"/>
  <c r="P143" i="14"/>
  <c r="B19" i="23" s="1"/>
  <c r="A19" s="1"/>
  <c r="S144" i="14"/>
  <c r="F20" i="23" s="1"/>
  <c r="Q142" i="14"/>
  <c r="C18" i="23" s="1"/>
  <c r="R147" i="14"/>
  <c r="E23" i="23" s="1"/>
  <c r="S139" i="14"/>
  <c r="F15" i="23" s="1"/>
  <c r="P135" i="14"/>
  <c r="B11" i="23" s="1"/>
  <c r="A11" s="1"/>
  <c r="S132" i="14"/>
  <c r="F8" i="23" s="1"/>
  <c r="R144" i="14"/>
  <c r="E20" i="23" s="1"/>
  <c r="R140" i="14"/>
  <c r="E16" i="23" s="1"/>
  <c r="P128" i="14"/>
  <c r="B4" i="23" s="1"/>
  <c r="A4" s="1"/>
  <c r="S142" i="14"/>
  <c r="F18" i="23" s="1"/>
  <c r="P131" i="14"/>
  <c r="B7" i="23" s="1"/>
  <c r="A7" s="1"/>
  <c r="P147" i="14"/>
  <c r="B23" i="23" s="1"/>
  <c r="A23" s="1"/>
  <c r="Q139" i="14"/>
  <c r="C15" i="23" s="1"/>
  <c r="R135" i="14"/>
  <c r="E11" i="23" s="1"/>
  <c r="Q132" i="14"/>
  <c r="C8" i="23" s="1"/>
  <c r="Q128" i="14"/>
  <c r="C4" i="23" s="1"/>
  <c r="P134" i="14"/>
  <c r="B10" i="23" s="1"/>
  <c r="A10" s="1"/>
  <c r="Q144" i="14"/>
  <c r="C20" i="23" s="1"/>
  <c r="P140" i="14"/>
  <c r="B16" i="23" s="1"/>
  <c r="A16" s="1"/>
  <c r="P142" i="14"/>
  <c r="B18" i="23" s="1"/>
  <c r="A18" s="1"/>
  <c r="Q147" i="14"/>
  <c r="C23" i="23" s="1"/>
  <c r="R139" i="14"/>
  <c r="E15" i="23" s="1"/>
  <c r="R134" i="14"/>
  <c r="E10" i="23" s="1"/>
  <c r="S128" i="14"/>
  <c r="F4" i="23" s="1"/>
  <c r="S133" i="14"/>
  <c r="F9" i="23" s="1"/>
  <c r="S146" i="14"/>
  <c r="F22" i="23" s="1"/>
  <c r="Q137" i="14"/>
  <c r="C13" i="23" s="1"/>
  <c r="Q136" i="14"/>
  <c r="C12" i="23" s="1"/>
  <c r="Q129" i="14"/>
  <c r="C5" i="23" s="1"/>
  <c r="Q145" i="14"/>
  <c r="C21" i="23" s="1"/>
  <c r="Q130" i="14"/>
  <c r="C6" i="23" s="1"/>
  <c r="Q141" i="14"/>
  <c r="C17" i="23" s="1"/>
  <c r="Q133" i="14"/>
  <c r="C9" i="23" s="1"/>
  <c r="Q143" i="14"/>
  <c r="C19" i="23" s="1"/>
  <c r="Q146" i="14"/>
  <c r="C22" i="23" s="1"/>
  <c r="S136" i="14"/>
  <c r="F12" i="23" s="1"/>
  <c r="S145" i="14"/>
  <c r="F21" i="23" s="1"/>
  <c r="S141" i="14"/>
  <c r="F17" i="23" s="1"/>
  <c r="R100" i="14"/>
  <c r="D18" i="21" s="1"/>
  <c r="Q100" i="14"/>
  <c r="C18" i="21" s="1"/>
  <c r="P100" i="14"/>
  <c r="B18" i="21" s="1"/>
  <c r="A18" s="1"/>
  <c r="S100" i="14"/>
  <c r="E18" i="21" s="1"/>
  <c r="R96" i="14"/>
  <c r="D14" i="21" s="1"/>
  <c r="Q96" i="14"/>
  <c r="C14" i="21" s="1"/>
  <c r="P96" i="14"/>
  <c r="B14" i="21" s="1"/>
  <c r="A14" s="1"/>
  <c r="S96" i="14"/>
  <c r="E14" i="21" s="1"/>
  <c r="R99" i="14"/>
  <c r="D17" i="21" s="1"/>
  <c r="Q99" i="14"/>
  <c r="C17" i="21" s="1"/>
  <c r="P99" i="14"/>
  <c r="B17" i="21" s="1"/>
  <c r="A17" s="1"/>
  <c r="S99" i="14"/>
  <c r="E17" i="21" s="1"/>
  <c r="S104" i="14"/>
  <c r="E22" i="21" s="1"/>
  <c r="R104" i="14"/>
  <c r="D22" i="21" s="1"/>
  <c r="Q104" i="14"/>
  <c r="C22" i="21" s="1"/>
  <c r="P104" i="14"/>
  <c r="B22" i="21" s="1"/>
  <c r="A22" s="1"/>
  <c r="R94" i="14"/>
  <c r="D12" i="21" s="1"/>
  <c r="Q94" i="14"/>
  <c r="C12" i="21" s="1"/>
  <c r="P94" i="14"/>
  <c r="B12" i="21" s="1"/>
  <c r="A12" s="1"/>
  <c r="S94" i="14"/>
  <c r="E12" i="21" s="1"/>
  <c r="R90" i="14"/>
  <c r="D8" i="21" s="1"/>
  <c r="Q90" i="14"/>
  <c r="C8" i="21" s="1"/>
  <c r="P90" i="14"/>
  <c r="B8" i="21" s="1"/>
  <c r="A8" s="1"/>
  <c r="S90" i="14"/>
  <c r="E8" i="21" s="1"/>
  <c r="R98" i="14"/>
  <c r="D16" i="21" s="1"/>
  <c r="Q98" i="14"/>
  <c r="C16" i="21" s="1"/>
  <c r="P98" i="14"/>
  <c r="B16" i="21" s="1"/>
  <c r="A16" s="1"/>
  <c r="S98" i="14"/>
  <c r="E16" i="21" s="1"/>
  <c r="Q101" i="14"/>
  <c r="C19" i="21" s="1"/>
  <c r="S101" i="14"/>
  <c r="E19" i="21" s="1"/>
  <c r="R101" i="14"/>
  <c r="D19" i="21" s="1"/>
  <c r="P101" i="14"/>
  <c r="B19" i="21" s="1"/>
  <c r="A19" s="1"/>
  <c r="R97" i="14"/>
  <c r="D15" i="21" s="1"/>
  <c r="Q97" i="14"/>
  <c r="C15" i="21" s="1"/>
  <c r="P97" i="14"/>
  <c r="B15" i="21" s="1"/>
  <c r="A15" s="1"/>
  <c r="S97" i="14"/>
  <c r="E15" i="21" s="1"/>
  <c r="R93" i="14"/>
  <c r="D11" i="21" s="1"/>
  <c r="Q93" i="14"/>
  <c r="C11" i="21" s="1"/>
  <c r="P93" i="14"/>
  <c r="B11" i="21" s="1"/>
  <c r="A11" s="1"/>
  <c r="S93" i="14"/>
  <c r="E11" i="21" s="1"/>
  <c r="R87" i="14"/>
  <c r="D5" i="21" s="1"/>
  <c r="Q87" i="14"/>
  <c r="C5" i="21" s="1"/>
  <c r="P87" i="14"/>
  <c r="B5" i="21" s="1"/>
  <c r="A5" s="1"/>
  <c r="S87" i="14"/>
  <c r="E5" i="21" s="1"/>
  <c r="R95" i="14"/>
  <c r="D13" i="21" s="1"/>
  <c r="Q95" i="14"/>
  <c r="C13" i="21" s="1"/>
  <c r="P95" i="14"/>
  <c r="B13" i="21" s="1"/>
  <c r="A13" s="1"/>
  <c r="S95" i="14"/>
  <c r="E13" i="21" s="1"/>
  <c r="S102" i="14"/>
  <c r="E20" i="21" s="1"/>
  <c r="R102" i="14"/>
  <c r="D20" i="21" s="1"/>
  <c r="Q102" i="14"/>
  <c r="C20" i="21" s="1"/>
  <c r="P102" i="14"/>
  <c r="B20" i="21" s="1"/>
  <c r="A20" s="1"/>
  <c r="S103" i="14"/>
  <c r="E21" i="21" s="1"/>
  <c r="R103" i="14"/>
  <c r="D21" i="21" s="1"/>
  <c r="Q103" i="14"/>
  <c r="C21" i="21" s="1"/>
  <c r="P103" i="14"/>
  <c r="B21" i="21" s="1"/>
  <c r="A21" s="1"/>
  <c r="R89" i="14"/>
  <c r="D7" i="21" s="1"/>
  <c r="Q89" i="14"/>
  <c r="C7" i="21" s="1"/>
  <c r="P89" i="14"/>
  <c r="B7" i="21" s="1"/>
  <c r="A7" s="1"/>
  <c r="S89" i="14"/>
  <c r="E7" i="21" s="1"/>
  <c r="R105" i="14"/>
  <c r="D23" i="21" s="1"/>
  <c r="Q105" i="14"/>
  <c r="C23" i="21" s="1"/>
  <c r="S105" i="14"/>
  <c r="E23" i="21" s="1"/>
  <c r="P105" i="14"/>
  <c r="B23" i="21" s="1"/>
  <c r="A23" s="1"/>
  <c r="R92" i="14"/>
  <c r="D10" i="21" s="1"/>
  <c r="Q92" i="14"/>
  <c r="C10" i="21" s="1"/>
  <c r="P92" i="14"/>
  <c r="B10" i="21" s="1"/>
  <c r="A10" s="1"/>
  <c r="S92" i="14"/>
  <c r="E10" i="21" s="1"/>
  <c r="R8" i="14"/>
  <c r="D10" i="15" s="1"/>
  <c r="S8" i="14"/>
  <c r="E10" i="15" s="1"/>
  <c r="R40" i="14"/>
  <c r="D21" i="16" s="1"/>
  <c r="P46" i="14"/>
  <c r="B6" i="17" s="1"/>
  <c r="A6" s="1"/>
  <c r="Q31" i="14"/>
  <c r="C12" i="16" s="1"/>
  <c r="R21" i="14"/>
  <c r="D23" i="15" s="1"/>
  <c r="Q21" i="14"/>
  <c r="C23" i="15" s="1"/>
  <c r="R18" i="14"/>
  <c r="D20" i="15" s="1"/>
  <c r="Q18" i="14"/>
  <c r="C20" i="15" s="1"/>
  <c r="P18" i="14"/>
  <c r="B20" i="15" s="1"/>
  <c r="A20" s="1"/>
  <c r="S21" i="14"/>
  <c r="E23" i="15" s="1"/>
  <c r="R24" i="14"/>
  <c r="D5" i="16" s="1"/>
  <c r="P14" i="14"/>
  <c r="B16" i="15" s="1"/>
  <c r="A16" s="1"/>
  <c r="P58" i="14"/>
  <c r="B18" i="17" s="1"/>
  <c r="A18" s="1"/>
  <c r="R19" i="14"/>
  <c r="D21" i="15" s="1"/>
  <c r="P19" i="14"/>
  <c r="B21" i="15" s="1"/>
  <c r="A21" s="1"/>
  <c r="R46" i="14"/>
  <c r="D6" i="17" s="1"/>
  <c r="Q4" i="14"/>
  <c r="C6" i="15" s="1"/>
  <c r="S56" i="14"/>
  <c r="E16" i="17" s="1"/>
  <c r="R52" i="14"/>
  <c r="D12" i="17" s="1"/>
  <c r="Q42" i="14"/>
  <c r="C23" i="16" s="1"/>
  <c r="S31" i="14"/>
  <c r="E12" i="16" s="1"/>
  <c r="P61" i="14"/>
  <c r="B21" i="17" s="1"/>
  <c r="A21" s="1"/>
  <c r="Q59" i="14"/>
  <c r="C19" i="17" s="1"/>
  <c r="Q56" i="14"/>
  <c r="C16" i="17" s="1"/>
  <c r="R42" i="14"/>
  <c r="D23" i="16" s="1"/>
  <c r="R4" i="14"/>
  <c r="D6" i="15" s="1"/>
  <c r="P56" i="14"/>
  <c r="B16" i="17" s="1"/>
  <c r="A16" s="1"/>
  <c r="Q58" i="14"/>
  <c r="C18" i="17" s="1"/>
  <c r="S32" i="14"/>
  <c r="E13" i="16" s="1"/>
  <c r="R59" i="14"/>
  <c r="D19" i="17" s="1"/>
  <c r="Q52" i="14"/>
  <c r="C12" i="17" s="1"/>
  <c r="S19" i="14"/>
  <c r="E21" i="15" s="1"/>
  <c r="S5" i="14"/>
  <c r="E7" i="15" s="1"/>
  <c r="S61" i="14"/>
  <c r="E21" i="17" s="1"/>
  <c r="P51" i="14"/>
  <c r="B11" i="17" s="1"/>
  <c r="A11" s="1"/>
  <c r="Q47" i="14"/>
  <c r="C7" i="17" s="1"/>
  <c r="S45" i="14"/>
  <c r="E5" i="17" s="1"/>
  <c r="S11" i="14"/>
  <c r="E13" i="15" s="1"/>
  <c r="R54" i="14"/>
  <c r="D14" i="17" s="1"/>
  <c r="S51" i="14"/>
  <c r="E11" i="17" s="1"/>
  <c r="R45" i="14"/>
  <c r="D5" i="17" s="1"/>
  <c r="R5" i="14"/>
  <c r="D7" i="15" s="1"/>
  <c r="P3" i="14"/>
  <c r="B5" i="15" s="1"/>
  <c r="A5" s="1"/>
  <c r="Q44" i="14"/>
  <c r="C4" i="17" s="1"/>
  <c r="R51" i="14"/>
  <c r="D11" i="17" s="1"/>
  <c r="Q45" i="14"/>
  <c r="C5" i="17" s="1"/>
  <c r="S23" i="14"/>
  <c r="E4" i="16" s="1"/>
  <c r="P5" i="14"/>
  <c r="B7" i="15" s="1"/>
  <c r="A7" s="1"/>
  <c r="Q11" i="14"/>
  <c r="C13" i="15" s="1"/>
  <c r="R53" i="14"/>
  <c r="D13" i="17" s="1"/>
  <c r="P49" i="14"/>
  <c r="B9" i="17" s="1"/>
  <c r="A9" s="1"/>
  <c r="S33" i="14"/>
  <c r="E14" i="16" s="1"/>
  <c r="S49" i="14"/>
  <c r="E9" i="17" s="1"/>
  <c r="P47" i="14"/>
  <c r="B7" i="17" s="1"/>
  <c r="A7" s="1"/>
  <c r="P13" i="14"/>
  <c r="B15" i="15" s="1"/>
  <c r="A15" s="1"/>
  <c r="P48" i="14"/>
  <c r="B8" i="17" s="1"/>
  <c r="A8" s="1"/>
  <c r="R62" i="14"/>
  <c r="D22" i="17" s="1"/>
  <c r="R61" i="14"/>
  <c r="D21" i="17" s="1"/>
  <c r="R49" i="14"/>
  <c r="D9" i="17" s="1"/>
  <c r="S47" i="14"/>
  <c r="E7" i="17" s="1"/>
  <c r="R15" i="14"/>
  <c r="D17" i="15" s="1"/>
  <c r="Q50" i="14"/>
  <c r="C10" i="17" s="1"/>
  <c r="Q28" i="14"/>
  <c r="C9" i="16" s="1"/>
  <c r="Q29" i="14"/>
  <c r="C10" i="16" s="1"/>
  <c r="P50" i="14"/>
  <c r="B10" i="17" s="1"/>
  <c r="A10" s="1"/>
  <c r="Q55" i="14"/>
  <c r="C15" i="17" s="1"/>
  <c r="Q12" i="14"/>
  <c r="C14" i="15" s="1"/>
  <c r="R17" i="14"/>
  <c r="D19" i="15" s="1"/>
  <c r="R13" i="14"/>
  <c r="D15" i="15" s="1"/>
  <c r="S46" i="14"/>
  <c r="E6" i="17" s="1"/>
  <c r="S50" i="14"/>
  <c r="E10" i="17" s="1"/>
  <c r="R55" i="14"/>
  <c r="D15" i="17" s="1"/>
  <c r="P35" i="14"/>
  <c r="B16" i="16" s="1"/>
  <c r="A16" s="1"/>
  <c r="R41" i="14"/>
  <c r="D22" i="16" s="1"/>
  <c r="P10" i="14"/>
  <c r="B12" i="15" s="1"/>
  <c r="A12" s="1"/>
  <c r="Q48" i="14"/>
  <c r="C8" i="17" s="1"/>
  <c r="Q20" i="14"/>
  <c r="C22" i="15" s="1"/>
  <c r="S17" i="14"/>
  <c r="E19" i="15" s="1"/>
  <c r="S63" i="14"/>
  <c r="E23" i="17" s="1"/>
  <c r="Q60" i="14"/>
  <c r="C20" i="17" s="1"/>
  <c r="P31" i="14"/>
  <c r="B12" i="16" s="1"/>
  <c r="A12" s="1"/>
  <c r="R28" i="14"/>
  <c r="D9" i="16" s="1"/>
  <c r="S24" i="14"/>
  <c r="E5" i="16" s="1"/>
  <c r="P15" i="14"/>
  <c r="B17" i="15" s="1"/>
  <c r="A17" s="1"/>
  <c r="Q62" i="14"/>
  <c r="C22" i="17" s="1"/>
  <c r="P60" i="14"/>
  <c r="B20" i="17" s="1"/>
  <c r="A20" s="1"/>
  <c r="S20" i="14"/>
  <c r="E22" i="15" s="1"/>
  <c r="P12" i="14"/>
  <c r="B14" i="15" s="1"/>
  <c r="A14" s="1"/>
  <c r="P17" i="14"/>
  <c r="B19" i="15" s="1"/>
  <c r="A19" s="1"/>
  <c r="S10" i="14"/>
  <c r="E12" i="15" s="1"/>
  <c r="Q13" i="14"/>
  <c r="C15" i="15" s="1"/>
  <c r="Q15" i="14"/>
  <c r="C17" i="15" s="1"/>
  <c r="P4" i="14"/>
  <c r="B6" i="15" s="1"/>
  <c r="A6" s="1"/>
  <c r="P59" i="14"/>
  <c r="B19" i="17" s="1"/>
  <c r="A19" s="1"/>
  <c r="P62" i="14"/>
  <c r="B22" i="17" s="1"/>
  <c r="A22" s="1"/>
  <c r="R63" i="14"/>
  <c r="D23" i="17" s="1"/>
  <c r="S58" i="14"/>
  <c r="E18" i="17" s="1"/>
  <c r="S60" i="14"/>
  <c r="E20" i="17" s="1"/>
  <c r="P52" i="14"/>
  <c r="B12" i="17" s="1"/>
  <c r="A12" s="1"/>
  <c r="P29" i="14"/>
  <c r="B10" i="16" s="1"/>
  <c r="A10" s="1"/>
  <c r="Q27" i="14"/>
  <c r="C8" i="16" s="1"/>
  <c r="P24" i="14"/>
  <c r="B5" i="16" s="1"/>
  <c r="A5" s="1"/>
  <c r="R32" i="14"/>
  <c r="D13" i="16" s="1"/>
  <c r="Q32" i="14"/>
  <c r="C13" i="16" s="1"/>
  <c r="R35" i="14"/>
  <c r="D16" i="16" s="1"/>
  <c r="Q33" i="14"/>
  <c r="C14" i="16" s="1"/>
  <c r="R20" i="14"/>
  <c r="D22" i="15" s="1"/>
  <c r="R12" i="14"/>
  <c r="D14" i="15" s="1"/>
  <c r="R10" i="14"/>
  <c r="D12" i="15" s="1"/>
  <c r="Q63" i="14"/>
  <c r="C23" i="17" s="1"/>
  <c r="P27" i="14"/>
  <c r="B8" i="16" s="1"/>
  <c r="A8" s="1"/>
  <c r="P41" i="14"/>
  <c r="B22" i="16" s="1"/>
  <c r="A22" s="1"/>
  <c r="S41" i="14"/>
  <c r="E22" i="16" s="1"/>
  <c r="P26" i="14"/>
  <c r="B7" i="16" s="1"/>
  <c r="A7" s="1"/>
  <c r="R26" i="14"/>
  <c r="D7" i="16" s="1"/>
  <c r="R33" i="14"/>
  <c r="D14" i="16" s="1"/>
  <c r="S26" i="14"/>
  <c r="E7" i="16" s="1"/>
  <c r="S29" i="14"/>
  <c r="E10" i="16" s="1"/>
  <c r="S35" i="14"/>
  <c r="E16" i="16" s="1"/>
  <c r="R27" i="14"/>
  <c r="D8" i="16" s="1"/>
  <c r="S28" i="14"/>
  <c r="E9" i="16" s="1"/>
  <c r="P42" i="14"/>
  <c r="B23" i="16" s="1"/>
  <c r="A23" s="1"/>
  <c r="R9" i="14"/>
  <c r="D11" i="15" s="1"/>
  <c r="Q53" i="14"/>
  <c r="C13" i="17" s="1"/>
  <c r="Q54" i="14"/>
  <c r="C14" i="17" s="1"/>
  <c r="Q2" i="14"/>
  <c r="C4" i="15" s="1"/>
  <c r="P6" i="14"/>
  <c r="B8" i="15" s="1"/>
  <c r="A8" s="1"/>
  <c r="R48" i="14"/>
  <c r="D8" i="17" s="1"/>
  <c r="P44" i="14"/>
  <c r="B4" i="17" s="1"/>
  <c r="A4" s="1"/>
  <c r="S53" i="14"/>
  <c r="E13" i="17" s="1"/>
  <c r="S55" i="14"/>
  <c r="E15" i="17" s="1"/>
  <c r="S54" i="14"/>
  <c r="E14" i="17" s="1"/>
  <c r="R44" i="14"/>
  <c r="D4" i="17" s="1"/>
  <c r="S7" i="14"/>
  <c r="E9" i="15" s="1"/>
  <c r="S3" i="14"/>
  <c r="E5" i="15" s="1"/>
  <c r="Q6" i="14"/>
  <c r="C8" i="15" s="1"/>
  <c r="R34" i="14"/>
  <c r="D15" i="16" s="1"/>
  <c r="R36" i="14"/>
  <c r="D17" i="16" s="1"/>
  <c r="R2" i="14"/>
  <c r="D4" i="15" s="1"/>
  <c r="Q14" i="14"/>
  <c r="C16" i="15" s="1"/>
  <c r="Q9" i="14"/>
  <c r="C11" i="15" s="1"/>
  <c r="P7" i="14"/>
  <c r="B9" i="15" s="1"/>
  <c r="A9" s="1"/>
  <c r="P11" i="14"/>
  <c r="B13" i="15" s="1"/>
  <c r="A13" s="1"/>
  <c r="P2" i="14"/>
  <c r="B4" i="15" s="1"/>
  <c r="A4" s="1"/>
  <c r="Q3" i="14"/>
  <c r="C5" i="15" s="1"/>
  <c r="R14" i="14"/>
  <c r="D16" i="15" s="1"/>
  <c r="R6" i="14"/>
  <c r="D8" i="15" s="1"/>
  <c r="S9" i="14"/>
  <c r="E11" i="15" s="1"/>
  <c r="P30" i="14"/>
  <c r="B11" i="16" s="1"/>
  <c r="A11" s="1"/>
  <c r="P34" i="14"/>
  <c r="B15" i="16" s="1"/>
  <c r="A15" s="1"/>
  <c r="Q23" i="14"/>
  <c r="C4" i="16" s="1"/>
  <c r="Q7" i="14"/>
  <c r="C9" i="15" s="1"/>
  <c r="Q30" i="14"/>
  <c r="C11" i="16" s="1"/>
  <c r="R37" i="14"/>
  <c r="D18" i="16" s="1"/>
  <c r="S37" i="14"/>
  <c r="E18" i="16" s="1"/>
  <c r="Q34" i="14"/>
  <c r="C15" i="16" s="1"/>
  <c r="S30" i="14"/>
  <c r="E11" i="16" s="1"/>
  <c r="Q39" i="14"/>
  <c r="C20" i="16" s="1"/>
  <c r="P25" i="14"/>
  <c r="B6" i="16" s="1"/>
  <c r="A6" s="1"/>
  <c r="S39" i="14"/>
  <c r="E20" i="16" s="1"/>
  <c r="Q25" i="14"/>
  <c r="C6" i="16" s="1"/>
  <c r="Q37" i="14"/>
  <c r="C18" i="16" s="1"/>
  <c r="P39" i="14"/>
  <c r="B20" i="16" s="1"/>
  <c r="A20" s="1"/>
  <c r="R23" i="14"/>
  <c r="D4" i="16" s="1"/>
  <c r="S36" i="14"/>
  <c r="E17" i="16" s="1"/>
  <c r="Q36" i="14"/>
  <c r="C17" i="16" s="1"/>
  <c r="S40" i="14"/>
  <c r="E21" i="16" s="1"/>
  <c r="P40" i="14"/>
  <c r="B21" i="16" s="1"/>
  <c r="A21" s="1"/>
  <c r="S25" i="14"/>
  <c r="E6" i="16" s="1"/>
  <c r="P28" i="5"/>
  <c r="P26"/>
  <c r="P30"/>
  <c r="P7"/>
  <c r="P11"/>
  <c r="P3"/>
  <c r="P9"/>
  <c r="A21" i="8"/>
  <c r="E21"/>
  <c r="A17"/>
  <c r="E17"/>
  <c r="A7"/>
  <c r="E7"/>
  <c r="E11"/>
  <c r="A11"/>
  <c r="A5"/>
  <c r="E5"/>
  <c r="A13"/>
  <c r="E13"/>
  <c r="A23"/>
  <c r="E23"/>
  <c r="E19"/>
  <c r="A19"/>
  <c r="A9"/>
  <c r="E9"/>
  <c r="A15"/>
  <c r="E15"/>
  <c r="B16" i="10"/>
  <c r="C15"/>
  <c r="B15"/>
  <c r="C16"/>
  <c r="E15"/>
  <c r="D15"/>
  <c r="D16"/>
  <c r="D14"/>
  <c r="E13"/>
  <c r="B13"/>
  <c r="B14"/>
  <c r="D17"/>
  <c r="B20"/>
  <c r="D19"/>
  <c r="E19"/>
  <c r="C19"/>
  <c r="B19"/>
  <c r="C20"/>
  <c r="D20"/>
  <c r="B12"/>
  <c r="D11"/>
  <c r="D12"/>
  <c r="B11"/>
  <c r="C12"/>
  <c r="E11"/>
  <c r="C11"/>
  <c r="D23" i="6"/>
  <c r="D24"/>
  <c r="D20"/>
  <c r="D19"/>
  <c r="E21"/>
  <c r="C21"/>
  <c r="B21"/>
  <c r="C23"/>
  <c r="C24"/>
  <c r="E23"/>
  <c r="B24"/>
  <c r="B23"/>
  <c r="C19"/>
  <c r="C20"/>
  <c r="B20"/>
  <c r="E19"/>
  <c r="B19"/>
  <c r="Q65" i="14" l="1"/>
  <c r="C4" i="24" s="1"/>
  <c r="Q79" i="14"/>
  <c r="C18" i="24" s="1"/>
  <c r="R81" i="14"/>
  <c r="E20" i="24" s="1"/>
  <c r="Q66" i="14"/>
  <c r="C5" i="24" s="1"/>
  <c r="S79" i="14"/>
  <c r="F18" i="24" s="1"/>
  <c r="Q78" i="14"/>
  <c r="C17" i="24" s="1"/>
  <c r="P72" i="14"/>
  <c r="B11" i="24" s="1"/>
  <c r="A11" s="1"/>
  <c r="P79" i="14"/>
  <c r="B18" i="24" s="1"/>
  <c r="A18" s="1"/>
  <c r="R67" i="14"/>
  <c r="E6" i="24" s="1"/>
  <c r="P66" i="14"/>
  <c r="B5" i="24" s="1"/>
  <c r="A5" s="1"/>
  <c r="R79" i="14"/>
  <c r="E18" i="24" s="1"/>
  <c r="P67" i="14"/>
  <c r="B6" i="24" s="1"/>
  <c r="A6" s="1"/>
  <c r="P81" i="14"/>
  <c r="B20" i="24" s="1"/>
  <c r="A20" s="1"/>
  <c r="S65" i="14"/>
  <c r="F4" i="24" s="1"/>
  <c r="P75" i="14"/>
  <c r="B14" i="24" s="1"/>
  <c r="A14" s="1"/>
  <c r="Q83" i="14"/>
  <c r="C22" i="24" s="1"/>
  <c r="R77" i="14"/>
  <c r="E16" i="24" s="1"/>
  <c r="S78" i="14"/>
  <c r="F17" i="24" s="1"/>
  <c r="S77" i="14"/>
  <c r="F16" i="24" s="1"/>
  <c r="S69" i="14"/>
  <c r="F8" i="24" s="1"/>
  <c r="Q77" i="14"/>
  <c r="C16" i="24" s="1"/>
  <c r="S71" i="14"/>
  <c r="F10" i="24" s="1"/>
  <c r="P77" i="14"/>
  <c r="B16" i="24" s="1"/>
  <c r="A16" s="1"/>
  <c r="R76" i="14"/>
  <c r="E15" i="24" s="1"/>
  <c r="Q84" i="14"/>
  <c r="C23" i="24" s="1"/>
  <c r="Q68" i="14"/>
  <c r="C7" i="24" s="1"/>
  <c r="R78" i="14"/>
  <c r="E17" i="24" s="1"/>
  <c r="Q75" i="14"/>
  <c r="C14" i="24" s="1"/>
  <c r="P68" i="14"/>
  <c r="B7" i="24" s="1"/>
  <c r="A7" s="1"/>
  <c r="R73" i="14"/>
  <c r="E12" i="24" s="1"/>
  <c r="R75" i="14"/>
  <c r="E14" i="24" s="1"/>
  <c r="S73" i="14"/>
  <c r="F12" i="24" s="1"/>
  <c r="S75" i="14"/>
  <c r="F14" i="24" s="1"/>
  <c r="Q72" i="14"/>
  <c r="C11" i="24" s="1"/>
  <c r="S83" i="14"/>
  <c r="F22" i="24" s="1"/>
  <c r="P78" i="14"/>
  <c r="B17" i="24" s="1"/>
  <c r="A17" s="1"/>
  <c r="Q74" i="14"/>
  <c r="C13" i="24" s="1"/>
  <c r="Q80" i="14"/>
  <c r="C19" i="24" s="1"/>
  <c r="Q70" i="14"/>
  <c r="C9" i="24" s="1"/>
  <c r="Q82" i="14"/>
  <c r="C21" i="24" s="1"/>
  <c r="Q71" i="14"/>
  <c r="C10" i="24" s="1"/>
  <c r="P76" i="14"/>
  <c r="B15" i="24" s="1"/>
  <c r="A15" s="1"/>
  <c r="S72" i="14"/>
  <c r="F11" i="24" s="1"/>
  <c r="S68" i="14"/>
  <c r="F7" i="24" s="1"/>
  <c r="R83" i="14"/>
  <c r="E22" i="24" s="1"/>
  <c r="P73" i="14"/>
  <c r="B12" i="24" s="1"/>
  <c r="A12" s="1"/>
  <c r="R71" i="14"/>
  <c r="E10" i="24" s="1"/>
  <c r="R69" i="14"/>
  <c r="E8" i="24" s="1"/>
  <c r="S84" i="14"/>
  <c r="F23" i="24" s="1"/>
  <c r="S76" i="14"/>
  <c r="F15" i="24" s="1"/>
  <c r="Q69" i="14"/>
  <c r="C8" i="24" s="1"/>
  <c r="P84" i="14"/>
  <c r="B23" i="24" s="1"/>
  <c r="A23" s="1"/>
  <c r="Q76" i="14"/>
  <c r="C15" i="24" s="1"/>
  <c r="R72" i="14"/>
  <c r="E11" i="24" s="1"/>
  <c r="R68" i="14"/>
  <c r="E7" i="24" s="1"/>
  <c r="P83" i="14"/>
  <c r="B22" i="24" s="1"/>
  <c r="A22" s="1"/>
  <c r="Q73" i="14"/>
  <c r="C12" i="24" s="1"/>
  <c r="P71" i="14"/>
  <c r="B10" i="24" s="1"/>
  <c r="A10" s="1"/>
  <c r="P69" i="14"/>
  <c r="B8" i="24" s="1"/>
  <c r="A8" s="1"/>
  <c r="R84" i="14"/>
  <c r="E23" i="24" s="1"/>
  <c r="P82" i="14"/>
  <c r="B21" i="24" s="1"/>
  <c r="A21" s="1"/>
  <c r="Q67" i="14"/>
  <c r="C6" i="24" s="1"/>
  <c r="Q81" i="14"/>
  <c r="C20" i="24" s="1"/>
  <c r="R66" i="14"/>
  <c r="E5" i="24" s="1"/>
  <c r="R82" i="14"/>
  <c r="E21" i="24" s="1"/>
  <c r="R80" i="14"/>
  <c r="E19" i="24" s="1"/>
  <c r="R74" i="14"/>
  <c r="E13" i="24" s="1"/>
  <c r="R70" i="14"/>
  <c r="E9" i="24" s="1"/>
  <c r="R65" i="14"/>
  <c r="E4" i="24" s="1"/>
  <c r="P80" i="14"/>
  <c r="B19" i="24" s="1"/>
  <c r="A19" s="1"/>
  <c r="P74" i="14"/>
  <c r="B13" i="24" s="1"/>
  <c r="A13" s="1"/>
  <c r="P70" i="14"/>
  <c r="B9" i="24" s="1"/>
  <c r="A9" s="1"/>
  <c r="S67" i="14"/>
  <c r="F6" i="24" s="1"/>
  <c r="S81" i="14"/>
  <c r="F20" i="24" s="1"/>
  <c r="S66" i="14"/>
  <c r="F5" i="24" s="1"/>
  <c r="S82" i="14"/>
  <c r="F21" i="24" s="1"/>
  <c r="S80" i="14"/>
  <c r="F19" i="24" s="1"/>
  <c r="S74" i="14"/>
  <c r="F13" i="24" s="1"/>
  <c r="S70" i="14"/>
  <c r="F9" i="24" s="1"/>
  <c r="P65" i="14"/>
  <c r="B4" i="24" s="1"/>
  <c r="A4" s="1"/>
  <c r="Q36" i="5"/>
  <c r="Q28"/>
  <c r="Q44"/>
  <c r="Q32"/>
  <c r="Q38"/>
  <c r="D18" i="10" s="1"/>
  <c r="Q40" i="5"/>
  <c r="Q30"/>
  <c r="Q34"/>
  <c r="C14" i="10" s="1"/>
  <c r="Q42" i="5"/>
  <c r="Q26"/>
  <c r="Q5"/>
  <c r="Q11"/>
  <c r="Q19"/>
  <c r="C22" i="6" s="1"/>
  <c r="Q9" i="5"/>
  <c r="Q13"/>
  <c r="Q7"/>
  <c r="Q17"/>
  <c r="Q21"/>
  <c r="Q15"/>
  <c r="Q3"/>
  <c r="A11" i="10"/>
  <c r="F11"/>
  <c r="A19" i="6"/>
  <c r="F19"/>
  <c r="A21"/>
  <c r="F21"/>
  <c r="A19" i="10"/>
  <c r="F19"/>
  <c r="F23" i="6"/>
  <c r="A23"/>
  <c r="A13" i="10"/>
  <c r="F13"/>
  <c r="F15"/>
  <c r="A15"/>
  <c r="C18"/>
  <c r="C17"/>
  <c r="E17"/>
  <c r="B17"/>
  <c r="D13"/>
  <c r="C13"/>
  <c r="B18"/>
  <c r="C21"/>
  <c r="D22"/>
  <c r="E21"/>
  <c r="C22"/>
  <c r="B22"/>
  <c r="D21"/>
  <c r="B21"/>
  <c r="B24"/>
  <c r="D24"/>
  <c r="B23"/>
  <c r="C24"/>
  <c r="E23"/>
  <c r="D23"/>
  <c r="C23"/>
  <c r="C18" i="6"/>
  <c r="D22"/>
  <c r="D21"/>
  <c r="B22"/>
  <c r="R16" i="5" l="1"/>
  <c r="B18" i="6" s="1"/>
  <c r="T16" i="5"/>
  <c r="D18" i="6" s="1"/>
  <c r="R15" i="5"/>
  <c r="B17" i="6" s="1"/>
  <c r="S15" i="5"/>
  <c r="C17" i="6" s="1"/>
  <c r="U15" i="5"/>
  <c r="E17" i="6" s="1"/>
  <c r="A17" s="1"/>
  <c r="T15" i="5"/>
  <c r="D17" i="6" s="1"/>
  <c r="T14" i="5"/>
  <c r="D16" i="6" s="1"/>
  <c r="R14" i="5"/>
  <c r="B16" i="6" s="1"/>
  <c r="S14" i="5"/>
  <c r="C16" i="6" s="1"/>
  <c r="R13" i="5"/>
  <c r="B15" i="6" s="1"/>
  <c r="T13" i="5"/>
  <c r="D15" i="6" s="1"/>
  <c r="S13" i="5"/>
  <c r="C15" i="6" s="1"/>
  <c r="U13" i="5"/>
  <c r="E15" i="6" s="1"/>
  <c r="R10" i="5"/>
  <c r="B12" i="6" s="1"/>
  <c r="S10" i="5"/>
  <c r="C12" i="6" s="1"/>
  <c r="S9" i="5"/>
  <c r="C11" i="6" s="1"/>
  <c r="R9" i="5"/>
  <c r="B11" i="6" s="1"/>
  <c r="T10" i="5"/>
  <c r="D12" i="6" s="1"/>
  <c r="T9" i="5"/>
  <c r="D11" i="6" s="1"/>
  <c r="U9" i="5"/>
  <c r="E11" i="6" s="1"/>
  <c r="A11" s="1"/>
  <c r="T26" i="5"/>
  <c r="D5" i="10" s="1"/>
  <c r="T27" i="5"/>
  <c r="D6" i="10" s="1"/>
  <c r="S27" i="5"/>
  <c r="C6" i="10" s="1"/>
  <c r="R26" i="5"/>
  <c r="B5" i="10" s="1"/>
  <c r="R27" i="5"/>
  <c r="B6" i="10" s="1"/>
  <c r="U26" i="5"/>
  <c r="E5" i="10" s="1"/>
  <c r="A5" s="1"/>
  <c r="S26" i="5"/>
  <c r="C5" i="10" s="1"/>
  <c r="T28" i="5"/>
  <c r="D7" i="10" s="1"/>
  <c r="S29" i="5"/>
  <c r="C8" i="10" s="1"/>
  <c r="U28" i="5"/>
  <c r="S28"/>
  <c r="C7" i="10" s="1"/>
  <c r="R29" i="5"/>
  <c r="B8" i="10" s="1"/>
  <c r="R28" i="5"/>
  <c r="B7" i="10" s="1"/>
  <c r="T29" i="5"/>
  <c r="D8" i="10" s="1"/>
  <c r="S5" i="5"/>
  <c r="C7" i="6" s="1"/>
  <c r="T6" i="5"/>
  <c r="D8" i="6" s="1"/>
  <c r="U5" i="5"/>
  <c r="E7" i="6" s="1"/>
  <c r="F7" s="1"/>
  <c r="R6" i="5"/>
  <c r="B8" i="6" s="1"/>
  <c r="R5" i="5"/>
  <c r="B7" i="6" s="1"/>
  <c r="S6" i="5"/>
  <c r="C8" i="6" s="1"/>
  <c r="T5" i="5"/>
  <c r="D7" i="6" s="1"/>
  <c r="R31" i="5"/>
  <c r="B10" i="10" s="1"/>
  <c r="T31" i="5"/>
  <c r="D10" i="10" s="1"/>
  <c r="R30" i="5"/>
  <c r="B9" i="10" s="1"/>
  <c r="T30" i="5"/>
  <c r="D9" i="10" s="1"/>
  <c r="U30" i="5"/>
  <c r="E9" i="10" s="1"/>
  <c r="F9" s="1"/>
  <c r="S31" i="5"/>
  <c r="C10" i="10" s="1"/>
  <c r="S30" i="5"/>
  <c r="C9" i="10" s="1"/>
  <c r="R3" i="5"/>
  <c r="B5" i="6" s="1"/>
  <c r="T4" i="5"/>
  <c r="D6" i="6" s="1"/>
  <c r="U3" i="5"/>
  <c r="E5" i="6" s="1"/>
  <c r="F5" s="1"/>
  <c r="R4" i="5"/>
  <c r="B6" i="6" s="1"/>
  <c r="S3" i="5"/>
  <c r="C5" i="6" s="1"/>
  <c r="T3" i="5"/>
  <c r="D5" i="6" s="1"/>
  <c r="S4" i="5"/>
  <c r="C6" i="6" s="1"/>
  <c r="U7" i="5"/>
  <c r="E9" i="6" s="1"/>
  <c r="A9" s="1"/>
  <c r="R8" i="5"/>
  <c r="B10" i="6" s="1"/>
  <c r="R7" i="5"/>
  <c r="B9" i="6" s="1"/>
  <c r="T7" i="5"/>
  <c r="D9" i="6" s="1"/>
  <c r="S7" i="5"/>
  <c r="C9" i="6" s="1"/>
  <c r="S8" i="5"/>
  <c r="C10" i="6" s="1"/>
  <c r="T8" i="5"/>
  <c r="D10" i="6" s="1"/>
  <c r="U11" i="5"/>
  <c r="E13" i="6" s="1"/>
  <c r="F13" s="1"/>
  <c r="R12" i="5"/>
  <c r="B14" i="6" s="1"/>
  <c r="T12" i="5"/>
  <c r="D14" i="6" s="1"/>
  <c r="S12" i="5"/>
  <c r="C14" i="6" s="1"/>
  <c r="R11" i="5"/>
  <c r="B13" i="6" s="1"/>
  <c r="S11" i="5"/>
  <c r="C13" i="6" s="1"/>
  <c r="T11" i="5"/>
  <c r="D13" i="6" s="1"/>
  <c r="E7" i="10"/>
  <c r="A7" s="1"/>
  <c r="A21"/>
  <c r="F21"/>
  <c r="A17"/>
  <c r="F17"/>
  <c r="F23"/>
  <c r="A23"/>
  <c r="F17" i="6" l="1"/>
  <c r="A15"/>
  <c r="F15"/>
  <c r="F7" i="10"/>
  <c r="A9"/>
  <c r="F5"/>
  <c r="A13" i="6"/>
  <c r="A7"/>
  <c r="F11"/>
  <c r="A5"/>
  <c r="F9"/>
</calcChain>
</file>

<file path=xl/sharedStrings.xml><?xml version="1.0" encoding="utf-8"?>
<sst xmlns="http://schemas.openxmlformats.org/spreadsheetml/2006/main" count="461" uniqueCount="166">
  <si>
    <t>Name</t>
  </si>
  <si>
    <t>Vorname</t>
  </si>
  <si>
    <t>Lizenznr.</t>
  </si>
  <si>
    <t>HC</t>
  </si>
  <si>
    <t>Pascal</t>
  </si>
  <si>
    <t>Marko</t>
  </si>
  <si>
    <t>Tindaro</t>
  </si>
  <si>
    <t>Markus</t>
  </si>
  <si>
    <t>Marcel</t>
  </si>
  <si>
    <t>Angela</t>
  </si>
  <si>
    <t>Andreas</t>
  </si>
  <si>
    <t>Sandro</t>
  </si>
  <si>
    <t>Stephan</t>
  </si>
  <si>
    <t>Narin</t>
  </si>
  <si>
    <t>Myrta</t>
  </si>
  <si>
    <t>Franz</t>
  </si>
  <si>
    <t>Spirig</t>
  </si>
  <si>
    <t>Michael</t>
  </si>
  <si>
    <t>Willy</t>
  </si>
  <si>
    <t>Hansruedi</t>
  </si>
  <si>
    <t>Peter</t>
  </si>
  <si>
    <t>Ursula</t>
  </si>
  <si>
    <t>Zeberli</t>
  </si>
  <si>
    <t>Jacqueline</t>
  </si>
  <si>
    <t>02546</t>
  </si>
  <si>
    <t>02545</t>
  </si>
  <si>
    <t>01770</t>
  </si>
  <si>
    <t>02125</t>
  </si>
  <si>
    <t>01738</t>
  </si>
  <si>
    <t>00406</t>
  </si>
  <si>
    <t>01629</t>
  </si>
  <si>
    <t>00456</t>
  </si>
  <si>
    <t>02485</t>
  </si>
  <si>
    <t>02486</t>
  </si>
  <si>
    <t>02350</t>
  </si>
  <si>
    <t>00771</t>
  </si>
  <si>
    <t>00786</t>
  </si>
  <si>
    <t>02484</t>
  </si>
  <si>
    <t>00820</t>
  </si>
  <si>
    <t>01481</t>
  </si>
  <si>
    <t>00870</t>
  </si>
  <si>
    <t>02123</t>
  </si>
  <si>
    <t>00003</t>
  </si>
  <si>
    <t>Sieber</t>
  </si>
  <si>
    <t>Heini</t>
  </si>
  <si>
    <t>Schäpper</t>
  </si>
  <si>
    <t>Benjamin</t>
  </si>
  <si>
    <t>Simeaner</t>
  </si>
  <si>
    <t>Bernhard</t>
  </si>
  <si>
    <t>02562</t>
  </si>
  <si>
    <t>ø</t>
  </si>
  <si>
    <t>Herren Doppel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</si>
  <si>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</si>
  <si>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</si>
  <si>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</si>
  <si>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</si>
  <si>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</si>
  <si>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</si>
  <si>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</si>
  <si>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</si>
  <si>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 xml:space="preserve">Total </t>
  </si>
  <si>
    <t>Total
mit HC</t>
  </si>
  <si>
    <t>Total
Team</t>
  </si>
  <si>
    <t>Total Team
mit HC</t>
  </si>
  <si>
    <t>Lizenz-Nr:</t>
  </si>
  <si>
    <t>Damen Doppel</t>
  </si>
  <si>
    <t>Total ohne HC</t>
  </si>
  <si>
    <t>Total mit HC</t>
  </si>
  <si>
    <t>Rang</t>
  </si>
  <si>
    <t>Rangliste ohne HC</t>
  </si>
  <si>
    <t>Rangliste mit HC</t>
  </si>
  <si>
    <t>Rangliste Herren Doppel mit HC</t>
  </si>
  <si>
    <t>Total</t>
  </si>
  <si>
    <t>Rangliste Herren Doppel ohne HC</t>
  </si>
  <si>
    <t>Rangliste Damen Doppel ohne HC</t>
  </si>
  <si>
    <t>Rangliste Damen Doppel mit HC</t>
  </si>
  <si>
    <t>02563</t>
  </si>
  <si>
    <t>02560</t>
  </si>
  <si>
    <t>02561</t>
  </si>
  <si>
    <t>Index</t>
  </si>
  <si>
    <t>Kat.</t>
  </si>
  <si>
    <t>Winiger</t>
  </si>
  <si>
    <t>Elias</t>
  </si>
  <si>
    <t>02565</t>
  </si>
  <si>
    <t>Spiel 9</t>
  </si>
  <si>
    <t>Spiel 10</t>
  </si>
  <si>
    <t>Spiel 11</t>
  </si>
  <si>
    <t>Spiel 12</t>
  </si>
  <si>
    <t>Spiel 13</t>
  </si>
  <si>
    <t>Spiel 14</t>
  </si>
  <si>
    <t>ø nach
6 Spielen</t>
  </si>
  <si>
    <t>Herren Einzel</t>
  </si>
  <si>
    <t>Kat.
gewählt</t>
  </si>
  <si>
    <t>Damen Einzel</t>
  </si>
  <si>
    <t>Rangliste Herren A</t>
  </si>
  <si>
    <t>Rangliste Herren B</t>
  </si>
  <si>
    <t>Rangliste Herren C</t>
  </si>
  <si>
    <t>Rangliste Herren mit HC</t>
  </si>
  <si>
    <t>Rangliste Damen A</t>
  </si>
  <si>
    <t>Rangliste Damen B</t>
  </si>
  <si>
    <t>Rangliste Damen mit HC</t>
  </si>
  <si>
    <t>Rangliste Herren Einzel Kat. A</t>
  </si>
  <si>
    <t>Rangliste Herren Einzel Kat. B</t>
  </si>
  <si>
    <t>Rangliste Herren Einzel Kat. C</t>
  </si>
  <si>
    <t>Rangliste Damen Einzel Kat. A</t>
  </si>
  <si>
    <t>Rangliste Damen Einzel Kat. B</t>
  </si>
  <si>
    <t>Rangliste Damen Einzel mit HC</t>
  </si>
  <si>
    <t>Rangliste Herren Einzel mit HC</t>
  </si>
  <si>
    <t>02122</t>
  </si>
  <si>
    <t xml:space="preserve">Bacchi </t>
  </si>
  <si>
    <t xml:space="preserve">Bächler </t>
  </si>
  <si>
    <t xml:space="preserve">Bilanovic </t>
  </si>
  <si>
    <t>Conzett</t>
  </si>
  <si>
    <t>Ylber</t>
  </si>
  <si>
    <t xml:space="preserve">Famà </t>
  </si>
  <si>
    <t xml:space="preserve">Fehr </t>
  </si>
  <si>
    <t xml:space="preserve">Hodzic </t>
  </si>
  <si>
    <t>Levin</t>
  </si>
  <si>
    <t xml:space="preserve">Hutter </t>
  </si>
  <si>
    <t>Inauen</t>
  </si>
  <si>
    <t>Amaryllis</t>
  </si>
  <si>
    <t>Jenny</t>
  </si>
  <si>
    <t>Geraldine</t>
  </si>
  <si>
    <t>Kalkman</t>
  </si>
  <si>
    <t>Iris</t>
  </si>
  <si>
    <t>Jarden</t>
  </si>
  <si>
    <t xml:space="preserve">Kalt </t>
  </si>
  <si>
    <t xml:space="preserve">Kläger </t>
  </si>
  <si>
    <t>Christian</t>
  </si>
  <si>
    <t xml:space="preserve">Köppel </t>
  </si>
  <si>
    <t xml:space="preserve">Kühnis </t>
  </si>
  <si>
    <t xml:space="preserve">Schönenberger </t>
  </si>
  <si>
    <t xml:space="preserve">Seiler </t>
  </si>
  <si>
    <t xml:space="preserve">Steiner </t>
  </si>
  <si>
    <t xml:space="preserve">Tellenbach </t>
  </si>
  <si>
    <t>Torsello</t>
  </si>
  <si>
    <t>Marco</t>
  </si>
  <si>
    <t xml:space="preserve">Unternährer </t>
  </si>
  <si>
    <t xml:space="preserve">Weber </t>
  </si>
  <si>
    <t>Martin</t>
  </si>
  <si>
    <t xml:space="preserve">Zeberli </t>
  </si>
  <si>
    <t>02573</t>
  </si>
  <si>
    <t>02582</t>
  </si>
  <si>
    <t>02571</t>
  </si>
  <si>
    <t>02572</t>
  </si>
  <si>
    <t>00457</t>
  </si>
  <si>
    <t>00931</t>
  </si>
  <si>
    <t>HB</t>
  </si>
  <si>
    <t>DB</t>
  </si>
  <si>
    <t>kein</t>
  </si>
  <si>
    <t>keine</t>
  </si>
  <si>
    <t>Kahle</t>
  </si>
  <si>
    <t>02630</t>
  </si>
  <si>
    <t>Valär</t>
  </si>
  <si>
    <t>Desirée</t>
  </si>
  <si>
    <t>Patrick</t>
  </si>
  <si>
    <t>Kevin</t>
  </si>
  <si>
    <t>HA</t>
  </si>
  <si>
    <t>02624</t>
  </si>
  <si>
    <t>JC</t>
  </si>
  <si>
    <t>JB</t>
  </si>
  <si>
    <t>02625</t>
  </si>
  <si>
    <t>01661</t>
  </si>
  <si>
    <t>02600</t>
  </si>
  <si>
    <t>02599</t>
  </si>
  <si>
    <t>02176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</si>
</sst>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2" fontId="0" fillId="9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1" fillId="8" borderId="0" xfId="0" applyNumberFormat="1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2" fontId="0" fillId="7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2" fontId="0" fillId="10" borderId="0" xfId="0" applyNumberFormat="1" applyFill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left" vertical="center"/>
    </xf>
    <xf numFmtId="2" fontId="0" fillId="11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CI25"/>
  <sheetViews>
    <sheetView workbookViewId="0">
      <selection activeCell="BY3" sqref="BY3"/>
    </sheetView>
  </sheetViews>
  <sheetFormatPr baseColWidth="10" defaultRowHeight="15"/>
  <cols>
    <col min="1" max="87" width="5.7109375" style="6" customWidth="1"/>
    <col min="88" max="16384" width="11.42578125" style="6"/>
  </cols>
  <sheetData>
    <row r="1" spans="1:87">
      <c r="A1" s="5" t="s">
        <v>50</v>
      </c>
      <c r="B1" s="6">
        <v>210</v>
      </c>
      <c r="C1" s="6">
        <v>209</v>
      </c>
      <c r="D1" s="6">
        <v>208</v>
      </c>
      <c r="E1" s="82">
        <v>207</v>
      </c>
      <c r="F1" s="82">
        <v>206</v>
      </c>
      <c r="G1" s="82">
        <v>205</v>
      </c>
      <c r="H1" s="82">
        <v>204</v>
      </c>
      <c r="I1" s="82">
        <v>203</v>
      </c>
      <c r="J1" s="82">
        <v>202</v>
      </c>
      <c r="K1" s="82">
        <v>201</v>
      </c>
      <c r="L1" s="82">
        <v>200</v>
      </c>
      <c r="M1" s="82">
        <v>199</v>
      </c>
      <c r="N1" s="82">
        <v>198</v>
      </c>
      <c r="O1" s="82">
        <v>197</v>
      </c>
      <c r="P1" s="82">
        <v>196</v>
      </c>
      <c r="Q1" s="82">
        <v>195</v>
      </c>
      <c r="R1" s="82">
        <v>194</v>
      </c>
      <c r="S1" s="82">
        <v>193</v>
      </c>
      <c r="T1" s="82">
        <v>192</v>
      </c>
      <c r="U1" s="82">
        <v>191</v>
      </c>
      <c r="V1" s="82">
        <v>190</v>
      </c>
      <c r="W1" s="82">
        <v>189</v>
      </c>
      <c r="X1" s="82">
        <v>188</v>
      </c>
      <c r="Y1" s="82">
        <v>187</v>
      </c>
      <c r="Z1" s="82">
        <v>186</v>
      </c>
      <c r="AA1" s="82">
        <v>185</v>
      </c>
      <c r="AB1" s="82">
        <v>184</v>
      </c>
      <c r="AC1" s="82">
        <v>183</v>
      </c>
      <c r="AD1" s="82">
        <v>182</v>
      </c>
      <c r="AE1" s="82">
        <v>181</v>
      </c>
      <c r="AF1" s="82">
        <v>180</v>
      </c>
      <c r="AG1" s="82">
        <v>179</v>
      </c>
      <c r="AH1" s="82">
        <v>178</v>
      </c>
      <c r="AI1" s="82">
        <v>177</v>
      </c>
      <c r="AJ1" s="82">
        <v>176</v>
      </c>
      <c r="AK1" s="82">
        <v>175</v>
      </c>
      <c r="AL1" s="82">
        <v>174</v>
      </c>
      <c r="AM1" s="82">
        <v>173</v>
      </c>
      <c r="AN1" s="82">
        <v>172</v>
      </c>
      <c r="AO1" s="82">
        <v>171</v>
      </c>
      <c r="AP1" s="82">
        <v>170</v>
      </c>
      <c r="AQ1" s="82">
        <v>169</v>
      </c>
      <c r="AR1" s="82">
        <v>168</v>
      </c>
      <c r="AS1" s="82">
        <v>167</v>
      </c>
      <c r="AT1" s="82">
        <v>166</v>
      </c>
      <c r="AU1" s="82">
        <v>165</v>
      </c>
      <c r="AV1" s="82">
        <v>164</v>
      </c>
      <c r="AW1" s="82">
        <v>163</v>
      </c>
      <c r="AX1" s="82">
        <v>162</v>
      </c>
      <c r="AY1" s="82">
        <v>161</v>
      </c>
      <c r="AZ1" s="82">
        <v>160</v>
      </c>
      <c r="BA1" s="82">
        <v>159</v>
      </c>
      <c r="BB1" s="82">
        <v>158</v>
      </c>
      <c r="BC1" s="82">
        <v>157</v>
      </c>
      <c r="BD1" s="82">
        <v>156</v>
      </c>
      <c r="BE1" s="82">
        <v>155</v>
      </c>
      <c r="BF1" s="82">
        <v>154</v>
      </c>
      <c r="BG1" s="82">
        <v>153</v>
      </c>
      <c r="BH1" s="82">
        <v>152</v>
      </c>
      <c r="BI1" s="82">
        <v>151</v>
      </c>
      <c r="BJ1" s="82">
        <v>150</v>
      </c>
      <c r="BK1" s="82">
        <v>149</v>
      </c>
      <c r="BL1" s="82">
        <v>148</v>
      </c>
      <c r="BM1" s="82">
        <v>147</v>
      </c>
      <c r="BN1" s="82">
        <v>146</v>
      </c>
      <c r="BO1" s="82">
        <v>145</v>
      </c>
      <c r="BP1" s="82">
        <v>144</v>
      </c>
      <c r="BQ1" s="82">
        <v>143</v>
      </c>
      <c r="BR1" s="82">
        <v>142</v>
      </c>
      <c r="BS1" s="82">
        <v>141</v>
      </c>
      <c r="BT1" s="82">
        <v>140</v>
      </c>
      <c r="BU1" s="82">
        <v>139</v>
      </c>
      <c r="BV1" s="82">
        <v>138</v>
      </c>
      <c r="BW1" s="82">
        <v>137</v>
      </c>
      <c r="BX1" s="82">
        <v>136</v>
      </c>
      <c r="BY1" s="82">
        <v>135</v>
      </c>
      <c r="BZ1" s="82">
        <v>134</v>
      </c>
      <c r="CA1" s="82">
        <v>133</v>
      </c>
      <c r="CB1" s="82">
        <v>132</v>
      </c>
      <c r="CC1" s="82">
        <v>131</v>
      </c>
      <c r="CD1" s="82">
        <v>130</v>
      </c>
      <c r="CE1" s="82">
        <v>129</v>
      </c>
      <c r="CF1" s="82">
        <v>128</v>
      </c>
      <c r="CG1" s="82">
        <v>127</v>
      </c>
      <c r="CH1" s="82">
        <v>126</v>
      </c>
      <c r="CI1" s="82">
        <v>125</v>
      </c>
    </row>
    <row r="2" spans="1:87">
      <c r="A2" s="5" t="s">
        <v>3</v>
      </c>
      <c r="B2" s="6">
        <v>0</v>
      </c>
      <c r="C2" s="6">
        <v>1</v>
      </c>
      <c r="D2" s="6">
        <v>1</v>
      </c>
      <c r="E2" s="6">
        <v>2</v>
      </c>
      <c r="F2" s="6">
        <v>3</v>
      </c>
      <c r="G2" s="6">
        <v>4</v>
      </c>
      <c r="H2" s="6">
        <v>4</v>
      </c>
      <c r="I2" s="6">
        <v>5</v>
      </c>
      <c r="J2" s="6">
        <v>6</v>
      </c>
      <c r="K2" s="6">
        <v>6</v>
      </c>
      <c r="L2" s="6">
        <v>7</v>
      </c>
      <c r="M2" s="6">
        <v>8</v>
      </c>
      <c r="N2" s="6">
        <v>8</v>
      </c>
      <c r="O2" s="6">
        <v>9</v>
      </c>
      <c r="P2" s="6">
        <v>10</v>
      </c>
      <c r="Q2" s="6">
        <v>11</v>
      </c>
      <c r="R2" s="6">
        <v>11</v>
      </c>
      <c r="S2" s="6">
        <v>12</v>
      </c>
      <c r="T2" s="6">
        <v>13</v>
      </c>
      <c r="U2" s="6">
        <v>13</v>
      </c>
      <c r="V2" s="6">
        <v>14</v>
      </c>
      <c r="W2" s="6">
        <v>15</v>
      </c>
      <c r="X2" s="6">
        <v>15</v>
      </c>
      <c r="Y2" s="6">
        <v>16</v>
      </c>
      <c r="Z2" s="6">
        <v>17</v>
      </c>
      <c r="AA2" s="6">
        <v>18</v>
      </c>
      <c r="AB2" s="6">
        <v>18</v>
      </c>
      <c r="AC2" s="6">
        <v>19</v>
      </c>
      <c r="AD2" s="6">
        <v>20</v>
      </c>
      <c r="AE2" s="6">
        <v>20</v>
      </c>
      <c r="AF2" s="6">
        <v>21</v>
      </c>
      <c r="AG2" s="6">
        <v>22</v>
      </c>
      <c r="AH2" s="6">
        <v>22</v>
      </c>
      <c r="AI2" s="6">
        <v>23</v>
      </c>
      <c r="AJ2" s="6">
        <v>24</v>
      </c>
      <c r="AK2" s="6">
        <v>25</v>
      </c>
      <c r="AL2" s="6">
        <v>25</v>
      </c>
      <c r="AM2" s="6">
        <v>26</v>
      </c>
      <c r="AN2" s="6">
        <v>27</v>
      </c>
      <c r="AO2" s="6">
        <v>27</v>
      </c>
      <c r="AP2" s="6">
        <v>28</v>
      </c>
      <c r="AQ2" s="6">
        <v>29</v>
      </c>
      <c r="AR2" s="6">
        <v>29</v>
      </c>
      <c r="AS2" s="6">
        <v>30</v>
      </c>
      <c r="AT2" s="6">
        <v>31</v>
      </c>
      <c r="AU2" s="6">
        <v>32</v>
      </c>
      <c r="AV2" s="6">
        <v>32</v>
      </c>
      <c r="AW2" s="6">
        <v>33</v>
      </c>
      <c r="AX2" s="6">
        <v>34</v>
      </c>
      <c r="AY2" s="6">
        <v>34</v>
      </c>
      <c r="AZ2" s="6">
        <v>35</v>
      </c>
      <c r="BA2" s="6">
        <v>36</v>
      </c>
      <c r="BB2" s="6">
        <v>36</v>
      </c>
      <c r="BC2" s="6">
        <v>37</v>
      </c>
      <c r="BD2" s="6">
        <v>38</v>
      </c>
      <c r="BE2" s="6">
        <v>39</v>
      </c>
      <c r="BF2" s="6">
        <v>39</v>
      </c>
      <c r="BG2" s="6">
        <v>40</v>
      </c>
      <c r="BH2" s="6">
        <v>41</v>
      </c>
      <c r="BI2" s="6">
        <v>41</v>
      </c>
      <c r="BJ2" s="6">
        <v>42</v>
      </c>
      <c r="BK2" s="6">
        <v>43</v>
      </c>
      <c r="BL2" s="6">
        <v>43</v>
      </c>
      <c r="BM2" s="6">
        <v>44</v>
      </c>
      <c r="BN2" s="6">
        <v>45</v>
      </c>
      <c r="BO2" s="6">
        <v>46</v>
      </c>
      <c r="BP2" s="6">
        <v>46</v>
      </c>
      <c r="BQ2" s="6">
        <v>47</v>
      </c>
      <c r="BR2" s="6">
        <v>48</v>
      </c>
      <c r="BS2" s="6">
        <v>48</v>
      </c>
      <c r="BT2" s="6">
        <v>49</v>
      </c>
      <c r="BU2" s="6">
        <v>50</v>
      </c>
      <c r="BV2" s="6">
        <v>50</v>
      </c>
      <c r="BW2" s="6">
        <v>51</v>
      </c>
      <c r="BX2" s="6">
        <v>52</v>
      </c>
      <c r="BY2" s="6">
        <v>53</v>
      </c>
      <c r="BZ2" s="6">
        <v>53</v>
      </c>
      <c r="CA2" s="6">
        <v>54</v>
      </c>
      <c r="CB2" s="6">
        <v>55</v>
      </c>
      <c r="CC2" s="6">
        <v>55</v>
      </c>
      <c r="CD2" s="6">
        <v>56</v>
      </c>
      <c r="CE2" s="6">
        <v>57</v>
      </c>
      <c r="CF2" s="6">
        <v>57</v>
      </c>
      <c r="CG2" s="6">
        <v>58</v>
      </c>
      <c r="CH2" s="6">
        <v>59</v>
      </c>
      <c r="CI2" s="6">
        <v>60</v>
      </c>
    </row>
    <row r="3" spans="1:87"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17">
        <v>13</v>
      </c>
      <c r="O3" s="17">
        <v>14</v>
      </c>
      <c r="P3" s="17">
        <v>15</v>
      </c>
      <c r="Q3" s="17">
        <v>16</v>
      </c>
      <c r="R3" s="17">
        <v>17</v>
      </c>
      <c r="S3" s="17">
        <v>18</v>
      </c>
      <c r="T3" s="17">
        <v>19</v>
      </c>
      <c r="U3" s="17">
        <v>20</v>
      </c>
      <c r="V3" s="17">
        <v>21</v>
      </c>
      <c r="W3" s="17">
        <v>22</v>
      </c>
      <c r="X3" s="17">
        <v>23</v>
      </c>
      <c r="Y3" s="17">
        <v>24</v>
      </c>
      <c r="Z3" s="17">
        <v>25</v>
      </c>
      <c r="AA3" s="17">
        <v>26</v>
      </c>
      <c r="AB3" s="17">
        <v>27</v>
      </c>
      <c r="AC3" s="17">
        <v>28</v>
      </c>
      <c r="AD3" s="17">
        <v>29</v>
      </c>
      <c r="AE3" s="17">
        <v>30</v>
      </c>
      <c r="AF3" s="17">
        <v>31</v>
      </c>
      <c r="AG3" s="17">
        <v>32</v>
      </c>
      <c r="AH3" s="17">
        <v>33</v>
      </c>
      <c r="AI3" s="17">
        <v>34</v>
      </c>
      <c r="AJ3" s="17">
        <v>35</v>
      </c>
      <c r="AK3" s="17">
        <v>36</v>
      </c>
      <c r="AL3" s="17">
        <v>37</v>
      </c>
      <c r="AM3" s="17">
        <v>38</v>
      </c>
      <c r="AN3" s="17">
        <v>39</v>
      </c>
      <c r="AO3" s="17">
        <v>40</v>
      </c>
      <c r="AP3" s="17">
        <v>41</v>
      </c>
      <c r="AQ3" s="17">
        <v>42</v>
      </c>
      <c r="AR3" s="17">
        <v>43</v>
      </c>
      <c r="AS3" s="17">
        <v>44</v>
      </c>
      <c r="AT3" s="17">
        <v>45</v>
      </c>
      <c r="AU3" s="17">
        <v>46</v>
      </c>
      <c r="AV3" s="17">
        <v>47</v>
      </c>
      <c r="AW3" s="17">
        <v>48</v>
      </c>
      <c r="AX3" s="17">
        <v>49</v>
      </c>
      <c r="AY3" s="17">
        <v>50</v>
      </c>
      <c r="AZ3" s="17">
        <v>51</v>
      </c>
      <c r="BA3" s="17">
        <v>52</v>
      </c>
      <c r="BB3" s="17">
        <v>53</v>
      </c>
      <c r="BC3" s="17">
        <v>54</v>
      </c>
      <c r="BD3" s="17">
        <v>55</v>
      </c>
      <c r="BE3" s="17">
        <v>56</v>
      </c>
      <c r="BF3" s="17">
        <v>57</v>
      </c>
      <c r="BG3" s="17">
        <v>58</v>
      </c>
      <c r="BH3" s="17">
        <v>59</v>
      </c>
      <c r="BI3" s="17">
        <v>60</v>
      </c>
      <c r="BJ3" s="17">
        <v>61</v>
      </c>
      <c r="BK3" s="17">
        <v>62</v>
      </c>
      <c r="BL3" s="17">
        <v>63</v>
      </c>
      <c r="BM3" s="17">
        <v>64</v>
      </c>
      <c r="BN3" s="17">
        <v>65</v>
      </c>
      <c r="BO3" s="17">
        <v>66</v>
      </c>
      <c r="BP3" s="17">
        <v>67</v>
      </c>
      <c r="BQ3" s="17">
        <v>68</v>
      </c>
      <c r="BR3" s="17">
        <v>69</v>
      </c>
      <c r="BS3" s="17">
        <v>70</v>
      </c>
      <c r="BT3" s="17">
        <v>71</v>
      </c>
      <c r="BU3" s="17">
        <v>72</v>
      </c>
      <c r="BV3" s="17">
        <v>73</v>
      </c>
      <c r="BW3" s="17">
        <v>74</v>
      </c>
      <c r="BX3" s="17">
        <v>75</v>
      </c>
      <c r="BY3" s="17">
        <v>76</v>
      </c>
      <c r="BZ3" s="17">
        <v>77</v>
      </c>
      <c r="CA3" s="17">
        <v>78</v>
      </c>
      <c r="CB3" s="17">
        <v>79</v>
      </c>
      <c r="CC3" s="17">
        <v>80</v>
      </c>
      <c r="CD3" s="17">
        <v>81</v>
      </c>
      <c r="CE3" s="17">
        <v>82</v>
      </c>
      <c r="CF3" s="17">
        <v>83</v>
      </c>
      <c r="CG3" s="17">
        <v>84</v>
      </c>
      <c r="CH3" s="17">
        <v>85</v>
      </c>
      <c r="CI3" s="17">
        <v>86</v>
      </c>
    </row>
    <row r="4" spans="1:87">
      <c r="A4" s="96" t="s">
        <v>51</v>
      </c>
      <c r="B4" s="96"/>
      <c r="C4" s="96"/>
      <c r="D4" s="96"/>
      <c r="F4" s="97" t="s">
        <v>65</v>
      </c>
      <c r="G4" s="97"/>
      <c r="H4" s="97"/>
      <c r="I4" s="97"/>
      <c r="K4" s="98" t="s">
        <v>91</v>
      </c>
      <c r="L4" s="98"/>
      <c r="M4" s="98"/>
      <c r="N4" s="98"/>
      <c r="P4" s="98" t="s">
        <v>93</v>
      </c>
      <c r="Q4" s="98"/>
      <c r="R4" s="98"/>
      <c r="S4" s="98"/>
    </row>
    <row r="5" spans="1:87">
      <c r="A5" s="35"/>
      <c r="B5" s="35"/>
      <c r="C5" s="35"/>
      <c r="D5" s="35" t="s">
        <v>3</v>
      </c>
      <c r="F5" s="21"/>
      <c r="G5" s="21"/>
      <c r="H5" s="21"/>
      <c r="I5" s="21" t="s">
        <v>3</v>
      </c>
      <c r="N5" s="50" t="s">
        <v>3</v>
      </c>
      <c r="S5" s="50" t="s">
        <v>3</v>
      </c>
    </row>
    <row r="6" spans="1:87">
      <c r="A6" s="89">
        <f>IF('Herren Doppel'!K5&gt;0,SUM('Herren Doppel'!F5:K5)/6,"")</f>
        <v>163.16666666666666</v>
      </c>
      <c r="B6" s="35">
        <f>ROUNDDOWN(A6,0)</f>
        <v>163</v>
      </c>
      <c r="C6" s="35">
        <f>IF(B6&lt;125,86,IF(B6&gt;210,1,MATCH(B6,$B$1:$CI$1,0)))</f>
        <v>48</v>
      </c>
      <c r="D6" s="35">
        <f>IF(A6="","",INDEX($B$2:$CI$2,,C6))</f>
        <v>33</v>
      </c>
      <c r="F6" s="90">
        <f>IF('Damen Doppel'!K5&gt;0,SUM('Damen Doppel'!F5:K5)/6,"")</f>
        <v>175.5</v>
      </c>
      <c r="G6" s="51">
        <f>ROUNDDOWN(F6,0)</f>
        <v>175</v>
      </c>
      <c r="H6" s="21">
        <f>IF(G6&lt;125,86,IF(G6&gt;210,1,MATCH(G6,$B$1:$CI$1,0)))</f>
        <v>36</v>
      </c>
      <c r="I6" s="21">
        <f>IF(F6="","",INDEX($B$2:$CI$2,,H6))</f>
        <v>25</v>
      </c>
      <c r="K6" s="54">
        <f>'Herren Einzel'!V5</f>
        <v>170.83333333333334</v>
      </c>
      <c r="L6" s="81">
        <f>ROUNDDOWN(K6,0)</f>
        <v>170</v>
      </c>
      <c r="M6" s="50">
        <f>IF(L6&lt;125,86,IF(L6&gt;210,1,MATCH(L6,$B$1:$CI$1,0)))</f>
        <v>41</v>
      </c>
      <c r="N6" s="50">
        <f>IF(K6="","",INDEX($B$2:$CI$2,,M6))</f>
        <v>28</v>
      </c>
      <c r="P6" s="54">
        <f>'Damen Einzel'!V5</f>
        <v>154.66666666666666</v>
      </c>
      <c r="Q6" s="81">
        <f>ROUNDDOWN(P6,0)</f>
        <v>154</v>
      </c>
      <c r="R6" s="50">
        <f>IF(Q6&lt;125,86,IF(Q6&gt;210,1,MATCH(Q6,$B$1:$CI$1,0)))</f>
        <v>57</v>
      </c>
      <c r="S6" s="50">
        <f>IF(P6="","",INDEX($B$2:$CI$2,,R6))</f>
        <v>39</v>
      </c>
    </row>
    <row r="7" spans="1:87">
      <c r="A7" s="89">
        <f>IF('Herren Doppel'!K6&gt;0,SUM('Herren Doppel'!F6:K6)/6,"")</f>
        <v>172.83333333333334</v>
      </c>
      <c r="B7" s="87">
        <f t="shared" ref="B7:B25" si="0">ROUNDDOWN(A7,0)</f>
        <v>172</v>
      </c>
      <c r="C7" s="87">
        <f t="shared" ref="C7:C25" si="1">IF(B7&lt;125,86,IF(B7&gt;210,1,MATCH(B7,$B$1:$CI$1,0)))</f>
        <v>39</v>
      </c>
      <c r="D7" s="87">
        <f t="shared" ref="D7:D25" si="2">IF(A7="","",INDEX($B$2:$CI$2,,C7))</f>
        <v>27</v>
      </c>
      <c r="F7" s="90">
        <f>IF('Damen Doppel'!K6&gt;0,SUM('Damen Doppel'!F6:K6)/6,"")</f>
        <v>129</v>
      </c>
      <c r="G7" s="84">
        <f t="shared" ref="G7:G25" si="3">ROUNDDOWN(F7,0)</f>
        <v>129</v>
      </c>
      <c r="H7" s="84">
        <f t="shared" ref="H7:H25" si="4">IF(G7&lt;125,86,IF(G7&gt;210,1,MATCH(G7,$B$1:$CI$1,0)))</f>
        <v>82</v>
      </c>
      <c r="I7" s="84">
        <f t="shared" ref="I7:I25" si="5">IF(F7="","",INDEX($B$2:$CI$2,,H7))</f>
        <v>57</v>
      </c>
      <c r="K7" s="54">
        <f>'Herren Einzel'!V7</f>
        <v>172.66666666666666</v>
      </c>
      <c r="L7" s="81">
        <f t="shared" ref="L7:L25" si="6">ROUNDDOWN(K7,0)</f>
        <v>172</v>
      </c>
      <c r="M7" s="88">
        <f t="shared" ref="M7:M25" si="7">IF(L7&lt;125,86,IF(L7&gt;210,1,MATCH(L7,$B$1:$CI$1,0)))</f>
        <v>39</v>
      </c>
      <c r="N7" s="88">
        <f t="shared" ref="N7:N25" si="8">IF(K7="","",INDEX($B$2:$CI$2,,M7))</f>
        <v>27</v>
      </c>
      <c r="P7" s="54">
        <f>'Damen Einzel'!V7</f>
        <v>147.33333333333334</v>
      </c>
      <c r="Q7" s="81">
        <f t="shared" ref="Q7:Q25" si="9">ROUNDDOWN(P7,0)</f>
        <v>147</v>
      </c>
      <c r="R7" s="88">
        <f t="shared" ref="R7:R25" si="10">IF(Q7&lt;125,86,IF(Q7&gt;210,1,MATCH(Q7,$B$1:$CI$1,0)))</f>
        <v>64</v>
      </c>
      <c r="S7" s="88">
        <f t="shared" ref="S7:S25" si="11">IF(P7="","",INDEX($B$2:$CI$2,,R7))</f>
        <v>44</v>
      </c>
    </row>
    <row r="8" spans="1:87">
      <c r="A8" s="89">
        <f>IF('Herren Doppel'!K9&gt;0,SUM('Herren Doppel'!F9:K9)/6,"")</f>
        <v>192.66666666666666</v>
      </c>
      <c r="B8" s="87">
        <f t="shared" si="0"/>
        <v>192</v>
      </c>
      <c r="C8" s="87">
        <f t="shared" si="1"/>
        <v>19</v>
      </c>
      <c r="D8" s="87">
        <f t="shared" si="2"/>
        <v>13</v>
      </c>
      <c r="F8" s="90" t="str">
        <f>IF('Damen Doppel'!K9&gt;0,SUM('Damen Doppel'!F9:K9)/6,"")</f>
        <v/>
      </c>
      <c r="G8" s="84" t="e">
        <f t="shared" si="3"/>
        <v>#VALUE!</v>
      </c>
      <c r="H8" s="84" t="e">
        <f t="shared" si="4"/>
        <v>#VALUE!</v>
      </c>
      <c r="I8" s="84" t="str">
        <f t="shared" si="5"/>
        <v/>
      </c>
      <c r="K8" s="54">
        <f>'Herren Einzel'!V9</f>
        <v>181</v>
      </c>
      <c r="L8" s="81">
        <f t="shared" si="6"/>
        <v>181</v>
      </c>
      <c r="M8" s="88">
        <f t="shared" si="7"/>
        <v>30</v>
      </c>
      <c r="N8" s="88">
        <f t="shared" si="8"/>
        <v>20</v>
      </c>
      <c r="P8" s="54">
        <f>'Damen Einzel'!V9</f>
        <v>179.33333333333334</v>
      </c>
      <c r="Q8" s="81">
        <f t="shared" si="9"/>
        <v>179</v>
      </c>
      <c r="R8" s="88">
        <f t="shared" si="10"/>
        <v>32</v>
      </c>
      <c r="S8" s="88">
        <f t="shared" si="11"/>
        <v>22</v>
      </c>
    </row>
    <row r="9" spans="1:87">
      <c r="A9" s="89">
        <f>IF('Herren Doppel'!K10&gt;0,SUM('Herren Doppel'!F10:K10)/6,"")</f>
        <v>178.5</v>
      </c>
      <c r="B9" s="87">
        <f t="shared" si="0"/>
        <v>178</v>
      </c>
      <c r="C9" s="87">
        <f t="shared" si="1"/>
        <v>33</v>
      </c>
      <c r="D9" s="87">
        <f t="shared" si="2"/>
        <v>22</v>
      </c>
      <c r="F9" s="90" t="str">
        <f>IF('Damen Doppel'!K10&gt;0,SUM('Damen Doppel'!F10:K10)/6,"")</f>
        <v/>
      </c>
      <c r="G9" s="84" t="e">
        <f t="shared" si="3"/>
        <v>#VALUE!</v>
      </c>
      <c r="H9" s="84" t="e">
        <f t="shared" si="4"/>
        <v>#VALUE!</v>
      </c>
      <c r="I9" s="84" t="str">
        <f t="shared" si="5"/>
        <v/>
      </c>
      <c r="K9" s="54">
        <f>'Herren Einzel'!V11</f>
        <v>187.66666666666666</v>
      </c>
      <c r="L9" s="81">
        <f t="shared" si="6"/>
        <v>187</v>
      </c>
      <c r="M9" s="88">
        <f t="shared" si="7"/>
        <v>24</v>
      </c>
      <c r="N9" s="88">
        <f t="shared" si="8"/>
        <v>16</v>
      </c>
      <c r="P9" s="54">
        <f>'Damen Einzel'!V11</f>
        <v>139.16666666666666</v>
      </c>
      <c r="Q9" s="81">
        <f t="shared" si="9"/>
        <v>139</v>
      </c>
      <c r="R9" s="88">
        <f t="shared" si="10"/>
        <v>72</v>
      </c>
      <c r="S9" s="88">
        <f t="shared" si="11"/>
        <v>50</v>
      </c>
    </row>
    <row r="10" spans="1:87">
      <c r="A10" s="89">
        <f>IF('Herren Doppel'!K13&gt;0,SUM('Herren Doppel'!F13:K13)/6,"")</f>
        <v>170.33333333333334</v>
      </c>
      <c r="B10" s="87">
        <f t="shared" si="0"/>
        <v>170</v>
      </c>
      <c r="C10" s="87">
        <f t="shared" si="1"/>
        <v>41</v>
      </c>
      <c r="D10" s="87">
        <f t="shared" si="2"/>
        <v>28</v>
      </c>
      <c r="F10" s="90" t="str">
        <f>IF('Damen Doppel'!K13&gt;0,SUM('Damen Doppel'!F13:K13)/6,"")</f>
        <v/>
      </c>
      <c r="G10" s="84" t="e">
        <f t="shared" si="3"/>
        <v>#VALUE!</v>
      </c>
      <c r="H10" s="84" t="e">
        <f t="shared" si="4"/>
        <v>#VALUE!</v>
      </c>
      <c r="I10" s="84" t="str">
        <f t="shared" si="5"/>
        <v/>
      </c>
      <c r="K10" s="54">
        <f>'Herren Einzel'!V13</f>
        <v>175.16666666666666</v>
      </c>
      <c r="L10" s="81">
        <f t="shared" si="6"/>
        <v>175</v>
      </c>
      <c r="M10" s="88">
        <f t="shared" si="7"/>
        <v>36</v>
      </c>
      <c r="N10" s="88">
        <f t="shared" si="8"/>
        <v>25</v>
      </c>
      <c r="P10" s="54">
        <f>'Damen Einzel'!V13</f>
        <v>133.66666666666666</v>
      </c>
      <c r="Q10" s="81">
        <f t="shared" si="9"/>
        <v>133</v>
      </c>
      <c r="R10" s="88">
        <f t="shared" si="10"/>
        <v>78</v>
      </c>
      <c r="S10" s="88">
        <f t="shared" si="11"/>
        <v>54</v>
      </c>
    </row>
    <row r="11" spans="1:87">
      <c r="A11" s="89">
        <f>IF('Herren Doppel'!K14&gt;0,SUM('Herren Doppel'!F14:K14)/6,"")</f>
        <v>174.16666666666666</v>
      </c>
      <c r="B11" s="87">
        <f t="shared" si="0"/>
        <v>174</v>
      </c>
      <c r="C11" s="87">
        <f t="shared" si="1"/>
        <v>37</v>
      </c>
      <c r="D11" s="87">
        <f t="shared" si="2"/>
        <v>25</v>
      </c>
      <c r="F11" s="90" t="str">
        <f>IF('Damen Doppel'!K14&gt;0,SUM('Damen Doppel'!F14:K14)/6,"")</f>
        <v/>
      </c>
      <c r="G11" s="84" t="e">
        <f t="shared" si="3"/>
        <v>#VALUE!</v>
      </c>
      <c r="H11" s="84" t="e">
        <f t="shared" si="4"/>
        <v>#VALUE!</v>
      </c>
      <c r="I11" s="84" t="str">
        <f t="shared" si="5"/>
        <v/>
      </c>
      <c r="K11" s="54">
        <f>'Herren Einzel'!V15</f>
        <v>152.5</v>
      </c>
      <c r="L11" s="81">
        <f t="shared" si="6"/>
        <v>152</v>
      </c>
      <c r="M11" s="88">
        <f t="shared" si="7"/>
        <v>59</v>
      </c>
      <c r="N11" s="88">
        <f t="shared" si="8"/>
        <v>41</v>
      </c>
      <c r="P11" s="54" t="str">
        <f>'Damen Einzel'!V15</f>
        <v/>
      </c>
      <c r="Q11" s="81" t="e">
        <f t="shared" si="9"/>
        <v>#VALUE!</v>
      </c>
      <c r="R11" s="88" t="e">
        <f t="shared" si="10"/>
        <v>#VALUE!</v>
      </c>
      <c r="S11" s="88" t="str">
        <f t="shared" si="11"/>
        <v/>
      </c>
    </row>
    <row r="12" spans="1:87">
      <c r="A12" s="89">
        <f>IF('Herren Doppel'!K17&gt;0,SUM('Herren Doppel'!F17:K17)/6,"")</f>
        <v>184.16666666666666</v>
      </c>
      <c r="B12" s="87">
        <f t="shared" si="0"/>
        <v>184</v>
      </c>
      <c r="C12" s="87">
        <f t="shared" si="1"/>
        <v>27</v>
      </c>
      <c r="D12" s="87">
        <f t="shared" si="2"/>
        <v>18</v>
      </c>
      <c r="F12" s="90" t="str">
        <f>IF('Damen Doppel'!K17&gt;0,SUM('Damen Doppel'!F17:K17)/6,"")</f>
        <v/>
      </c>
      <c r="G12" s="84" t="e">
        <f t="shared" si="3"/>
        <v>#VALUE!</v>
      </c>
      <c r="H12" s="84" t="e">
        <f t="shared" si="4"/>
        <v>#VALUE!</v>
      </c>
      <c r="I12" s="84" t="str">
        <f t="shared" si="5"/>
        <v/>
      </c>
      <c r="K12" s="54">
        <f>'Herren Einzel'!V17</f>
        <v>162.66666666666666</v>
      </c>
      <c r="L12" s="81">
        <f t="shared" si="6"/>
        <v>162</v>
      </c>
      <c r="M12" s="88">
        <f t="shared" si="7"/>
        <v>49</v>
      </c>
      <c r="N12" s="88">
        <f t="shared" si="8"/>
        <v>34</v>
      </c>
      <c r="P12" s="54" t="str">
        <f>'Damen Einzel'!V17</f>
        <v/>
      </c>
      <c r="Q12" s="81" t="e">
        <f t="shared" si="9"/>
        <v>#VALUE!</v>
      </c>
      <c r="R12" s="88" t="e">
        <f t="shared" si="10"/>
        <v>#VALUE!</v>
      </c>
      <c r="S12" s="88" t="str">
        <f t="shared" si="11"/>
        <v/>
      </c>
    </row>
    <row r="13" spans="1:87">
      <c r="A13" s="89">
        <f>IF('Herren Doppel'!K18&gt;0,SUM('Herren Doppel'!F18:K18)/6,"")</f>
        <v>168.66666666666666</v>
      </c>
      <c r="B13" s="87">
        <f t="shared" si="0"/>
        <v>168</v>
      </c>
      <c r="C13" s="87">
        <f t="shared" si="1"/>
        <v>43</v>
      </c>
      <c r="D13" s="87">
        <f t="shared" si="2"/>
        <v>29</v>
      </c>
      <c r="F13" s="90" t="str">
        <f>IF('Damen Doppel'!K18&gt;0,SUM('Damen Doppel'!F18:K18)/6,"")</f>
        <v/>
      </c>
      <c r="G13" s="84" t="e">
        <f t="shared" si="3"/>
        <v>#VALUE!</v>
      </c>
      <c r="H13" s="84" t="e">
        <f t="shared" si="4"/>
        <v>#VALUE!</v>
      </c>
      <c r="I13" s="84" t="str">
        <f t="shared" si="5"/>
        <v/>
      </c>
      <c r="K13" s="54">
        <f>'Herren Einzel'!V19</f>
        <v>135.5</v>
      </c>
      <c r="L13" s="81">
        <f t="shared" si="6"/>
        <v>135</v>
      </c>
      <c r="M13" s="88">
        <f t="shared" si="7"/>
        <v>76</v>
      </c>
      <c r="N13" s="88">
        <f t="shared" si="8"/>
        <v>53</v>
      </c>
      <c r="P13" s="54" t="str">
        <f>'Damen Einzel'!V19</f>
        <v/>
      </c>
      <c r="Q13" s="81" t="e">
        <f t="shared" si="9"/>
        <v>#VALUE!</v>
      </c>
      <c r="R13" s="88" t="e">
        <f t="shared" si="10"/>
        <v>#VALUE!</v>
      </c>
      <c r="S13" s="88" t="str">
        <f t="shared" si="11"/>
        <v/>
      </c>
    </row>
    <row r="14" spans="1:87">
      <c r="A14" s="89">
        <f>IF('Herren Doppel'!K21&gt;0,SUM('Herren Doppel'!F21:K21)/6,"")</f>
        <v>158.66666666666666</v>
      </c>
      <c r="B14" s="87">
        <f t="shared" si="0"/>
        <v>158</v>
      </c>
      <c r="C14" s="87">
        <f t="shared" si="1"/>
        <v>53</v>
      </c>
      <c r="D14" s="87">
        <f t="shared" si="2"/>
        <v>36</v>
      </c>
      <c r="F14" s="90" t="str">
        <f>IF('Damen Doppel'!K21&gt;0,SUM('Damen Doppel'!F21:K21)/6,"")</f>
        <v/>
      </c>
      <c r="G14" s="84" t="e">
        <f t="shared" si="3"/>
        <v>#VALUE!</v>
      </c>
      <c r="H14" s="84" t="e">
        <f t="shared" si="4"/>
        <v>#VALUE!</v>
      </c>
      <c r="I14" s="84" t="str">
        <f t="shared" si="5"/>
        <v/>
      </c>
      <c r="K14" s="54">
        <f>'Herren Einzel'!V21</f>
        <v>95.666666666666671</v>
      </c>
      <c r="L14" s="81">
        <f t="shared" si="6"/>
        <v>95</v>
      </c>
      <c r="M14" s="88">
        <f t="shared" si="7"/>
        <v>86</v>
      </c>
      <c r="N14" s="88">
        <f t="shared" si="8"/>
        <v>60</v>
      </c>
      <c r="P14" s="54" t="str">
        <f>'Damen Einzel'!V21</f>
        <v/>
      </c>
      <c r="Q14" s="81" t="e">
        <f t="shared" si="9"/>
        <v>#VALUE!</v>
      </c>
      <c r="R14" s="88" t="e">
        <f t="shared" si="10"/>
        <v>#VALUE!</v>
      </c>
      <c r="S14" s="88" t="str">
        <f t="shared" si="11"/>
        <v/>
      </c>
    </row>
    <row r="15" spans="1:87">
      <c r="A15" s="89">
        <f>IF('Herren Doppel'!K22&gt;0,SUM('Herren Doppel'!F22:K22)/6,"")</f>
        <v>145.83333333333334</v>
      </c>
      <c r="B15" s="87">
        <f t="shared" si="0"/>
        <v>145</v>
      </c>
      <c r="C15" s="87">
        <f t="shared" si="1"/>
        <v>66</v>
      </c>
      <c r="D15" s="87">
        <f t="shared" si="2"/>
        <v>46</v>
      </c>
      <c r="F15" s="90" t="str">
        <f>IF('Damen Doppel'!K22&gt;0,SUM('Damen Doppel'!F22:K22)/6,"")</f>
        <v/>
      </c>
      <c r="G15" s="84" t="e">
        <f t="shared" si="3"/>
        <v>#VALUE!</v>
      </c>
      <c r="H15" s="84" t="e">
        <f t="shared" si="4"/>
        <v>#VALUE!</v>
      </c>
      <c r="I15" s="84" t="str">
        <f t="shared" si="5"/>
        <v/>
      </c>
      <c r="K15" s="54">
        <f>'Herren Einzel'!V23</f>
        <v>149</v>
      </c>
      <c r="L15" s="81">
        <f t="shared" si="6"/>
        <v>149</v>
      </c>
      <c r="M15" s="88">
        <f t="shared" si="7"/>
        <v>62</v>
      </c>
      <c r="N15" s="88">
        <f t="shared" si="8"/>
        <v>43</v>
      </c>
      <c r="P15" s="54" t="str">
        <f>'Damen Einzel'!V23</f>
        <v/>
      </c>
      <c r="Q15" s="81" t="e">
        <f t="shared" si="9"/>
        <v>#VALUE!</v>
      </c>
      <c r="R15" s="88" t="e">
        <f t="shared" si="10"/>
        <v>#VALUE!</v>
      </c>
      <c r="S15" s="88" t="str">
        <f t="shared" si="11"/>
        <v/>
      </c>
    </row>
    <row r="16" spans="1:87">
      <c r="A16" s="89">
        <f>IF('Herren Doppel'!K25&gt;0,SUM('Herren Doppel'!F25:K25)/6,"")</f>
        <v>174</v>
      </c>
      <c r="B16" s="87">
        <f t="shared" si="0"/>
        <v>174</v>
      </c>
      <c r="C16" s="87">
        <f t="shared" si="1"/>
        <v>37</v>
      </c>
      <c r="D16" s="87">
        <f t="shared" si="2"/>
        <v>25</v>
      </c>
      <c r="F16" s="90" t="str">
        <f>IF('Damen Doppel'!K25&gt;0,SUM('Damen Doppel'!F25:K25)/6,"")</f>
        <v/>
      </c>
      <c r="G16" s="84" t="e">
        <f t="shared" si="3"/>
        <v>#VALUE!</v>
      </c>
      <c r="H16" s="84" t="e">
        <f t="shared" si="4"/>
        <v>#VALUE!</v>
      </c>
      <c r="I16" s="84" t="str">
        <f t="shared" si="5"/>
        <v/>
      </c>
      <c r="K16" s="54">
        <f>'Herren Einzel'!V25</f>
        <v>145.66666666666666</v>
      </c>
      <c r="L16" s="81">
        <f t="shared" si="6"/>
        <v>145</v>
      </c>
      <c r="M16" s="88">
        <f t="shared" si="7"/>
        <v>66</v>
      </c>
      <c r="N16" s="88">
        <f t="shared" si="8"/>
        <v>46</v>
      </c>
      <c r="P16" s="54" t="str">
        <f>'Damen Einzel'!V25</f>
        <v/>
      </c>
      <c r="Q16" s="81" t="e">
        <f t="shared" si="9"/>
        <v>#VALUE!</v>
      </c>
      <c r="R16" s="88" t="e">
        <f t="shared" si="10"/>
        <v>#VALUE!</v>
      </c>
      <c r="S16" s="88" t="str">
        <f t="shared" si="11"/>
        <v/>
      </c>
    </row>
    <row r="17" spans="1:19">
      <c r="A17" s="89">
        <f>IF('Herren Doppel'!K26&gt;0,SUM('Herren Doppel'!F26:K26)/6,"")</f>
        <v>153.33333333333334</v>
      </c>
      <c r="B17" s="87">
        <f t="shared" si="0"/>
        <v>153</v>
      </c>
      <c r="C17" s="87">
        <f t="shared" si="1"/>
        <v>58</v>
      </c>
      <c r="D17" s="87">
        <f t="shared" si="2"/>
        <v>40</v>
      </c>
      <c r="F17" s="90" t="str">
        <f>IF('Damen Doppel'!K26&gt;0,SUM('Damen Doppel'!F26:K26)/6,"")</f>
        <v/>
      </c>
      <c r="G17" s="84" t="e">
        <f t="shared" si="3"/>
        <v>#VALUE!</v>
      </c>
      <c r="H17" s="84" t="e">
        <f t="shared" si="4"/>
        <v>#VALUE!</v>
      </c>
      <c r="I17" s="84" t="str">
        <f t="shared" si="5"/>
        <v/>
      </c>
      <c r="K17" s="54">
        <f>'Herren Einzel'!V27</f>
        <v>178.16666666666666</v>
      </c>
      <c r="L17" s="81">
        <f t="shared" si="6"/>
        <v>178</v>
      </c>
      <c r="M17" s="88">
        <f t="shared" si="7"/>
        <v>33</v>
      </c>
      <c r="N17" s="88">
        <f t="shared" si="8"/>
        <v>22</v>
      </c>
      <c r="P17" s="54" t="str">
        <f>'Damen Einzel'!V27</f>
        <v/>
      </c>
      <c r="Q17" s="81" t="e">
        <f t="shared" si="9"/>
        <v>#VALUE!</v>
      </c>
      <c r="R17" s="88" t="e">
        <f t="shared" si="10"/>
        <v>#VALUE!</v>
      </c>
      <c r="S17" s="88" t="str">
        <f t="shared" si="11"/>
        <v/>
      </c>
    </row>
    <row r="18" spans="1:19">
      <c r="A18" s="89">
        <f>IF('Herren Doppel'!K29&gt;0,SUM('Herren Doppel'!F29:K29)/6,"")</f>
        <v>142.16666666666666</v>
      </c>
      <c r="B18" s="87">
        <f t="shared" si="0"/>
        <v>142</v>
      </c>
      <c r="C18" s="87">
        <f t="shared" si="1"/>
        <v>69</v>
      </c>
      <c r="D18" s="87">
        <f t="shared" si="2"/>
        <v>48</v>
      </c>
      <c r="F18" s="90" t="str">
        <f>IF('Damen Doppel'!K29&gt;0,SUM('Damen Doppel'!F29:K29)/6,"")</f>
        <v/>
      </c>
      <c r="G18" s="84" t="e">
        <f t="shared" si="3"/>
        <v>#VALUE!</v>
      </c>
      <c r="H18" s="84" t="e">
        <f t="shared" si="4"/>
        <v>#VALUE!</v>
      </c>
      <c r="I18" s="84" t="str">
        <f t="shared" si="5"/>
        <v/>
      </c>
      <c r="K18" s="54">
        <f>'Herren Einzel'!V29</f>
        <v>185.33333333333334</v>
      </c>
      <c r="L18" s="81">
        <f t="shared" si="6"/>
        <v>185</v>
      </c>
      <c r="M18" s="88">
        <f t="shared" si="7"/>
        <v>26</v>
      </c>
      <c r="N18" s="88">
        <f t="shared" si="8"/>
        <v>18</v>
      </c>
      <c r="P18" s="54" t="str">
        <f>'Damen Einzel'!V29</f>
        <v/>
      </c>
      <c r="Q18" s="81" t="e">
        <f t="shared" si="9"/>
        <v>#VALUE!</v>
      </c>
      <c r="R18" s="88" t="e">
        <f t="shared" si="10"/>
        <v>#VALUE!</v>
      </c>
      <c r="S18" s="88" t="str">
        <f t="shared" si="11"/>
        <v/>
      </c>
    </row>
    <row r="19" spans="1:19">
      <c r="A19" s="89">
        <f>IF('Herren Doppel'!K30&gt;0,SUM('Herren Doppel'!F30:K30)/6,"")</f>
        <v>116.5</v>
      </c>
      <c r="B19" s="87">
        <f t="shared" si="0"/>
        <v>116</v>
      </c>
      <c r="C19" s="87">
        <f t="shared" si="1"/>
        <v>86</v>
      </c>
      <c r="D19" s="87">
        <f t="shared" si="2"/>
        <v>60</v>
      </c>
      <c r="F19" s="90" t="str">
        <f>IF('Damen Doppel'!K30&gt;0,SUM('Damen Doppel'!F30:K30)/6,"")</f>
        <v/>
      </c>
      <c r="G19" s="84" t="e">
        <f t="shared" si="3"/>
        <v>#VALUE!</v>
      </c>
      <c r="H19" s="84" t="e">
        <f t="shared" si="4"/>
        <v>#VALUE!</v>
      </c>
      <c r="I19" s="84" t="str">
        <f t="shared" si="5"/>
        <v/>
      </c>
      <c r="K19" s="54">
        <f>'Herren Einzel'!V31</f>
        <v>167</v>
      </c>
      <c r="L19" s="81">
        <f t="shared" si="6"/>
        <v>167</v>
      </c>
      <c r="M19" s="88">
        <f t="shared" si="7"/>
        <v>44</v>
      </c>
      <c r="N19" s="88">
        <f t="shared" si="8"/>
        <v>30</v>
      </c>
      <c r="P19" s="54" t="str">
        <f>'Damen Einzel'!V31</f>
        <v/>
      </c>
      <c r="Q19" s="81" t="e">
        <f t="shared" si="9"/>
        <v>#VALUE!</v>
      </c>
      <c r="R19" s="88" t="e">
        <f t="shared" si="10"/>
        <v>#VALUE!</v>
      </c>
      <c r="S19" s="88" t="str">
        <f t="shared" si="11"/>
        <v/>
      </c>
    </row>
    <row r="20" spans="1:19">
      <c r="A20" s="89" t="str">
        <f>IF('Herren Doppel'!K33&gt;0,SUM('Herren Doppel'!F33:K33)/6,"")</f>
        <v/>
      </c>
      <c r="B20" s="87" t="e">
        <f t="shared" si="0"/>
        <v>#VALUE!</v>
      </c>
      <c r="C20" s="87" t="e">
        <f t="shared" si="1"/>
        <v>#VALUE!</v>
      </c>
      <c r="D20" s="87" t="str">
        <f t="shared" si="2"/>
        <v/>
      </c>
      <c r="F20" s="90" t="str">
        <f>IF('Damen Doppel'!K33&gt;0,SUM('Damen Doppel'!F33:K33)/6,"")</f>
        <v/>
      </c>
      <c r="G20" s="84" t="e">
        <f t="shared" si="3"/>
        <v>#VALUE!</v>
      </c>
      <c r="H20" s="84" t="e">
        <f t="shared" si="4"/>
        <v>#VALUE!</v>
      </c>
      <c r="I20" s="84" t="str">
        <f t="shared" si="5"/>
        <v/>
      </c>
      <c r="K20" s="54" t="str">
        <f>'Herren Einzel'!V33</f>
        <v/>
      </c>
      <c r="L20" s="81" t="e">
        <f t="shared" si="6"/>
        <v>#VALUE!</v>
      </c>
      <c r="M20" s="88" t="e">
        <f t="shared" si="7"/>
        <v>#VALUE!</v>
      </c>
      <c r="N20" s="88" t="str">
        <f t="shared" si="8"/>
        <v/>
      </c>
      <c r="P20" s="54" t="str">
        <f>'Damen Einzel'!V33</f>
        <v/>
      </c>
      <c r="Q20" s="81" t="e">
        <f t="shared" si="9"/>
        <v>#VALUE!</v>
      </c>
      <c r="R20" s="88" t="e">
        <f t="shared" si="10"/>
        <v>#VALUE!</v>
      </c>
      <c r="S20" s="88" t="str">
        <f t="shared" si="11"/>
        <v/>
      </c>
    </row>
    <row r="21" spans="1:19">
      <c r="A21" s="89" t="str">
        <f>IF('Herren Doppel'!K34&gt;0,SUM('Herren Doppel'!F34:K34)/6,"")</f>
        <v/>
      </c>
      <c r="B21" s="87" t="e">
        <f t="shared" si="0"/>
        <v>#VALUE!</v>
      </c>
      <c r="C21" s="87" t="e">
        <f t="shared" si="1"/>
        <v>#VALUE!</v>
      </c>
      <c r="D21" s="87" t="str">
        <f t="shared" si="2"/>
        <v/>
      </c>
      <c r="F21" s="90" t="str">
        <f>IF('Damen Doppel'!K34&gt;0,SUM('Damen Doppel'!F34:K34)/6,"")</f>
        <v/>
      </c>
      <c r="G21" s="84" t="e">
        <f t="shared" si="3"/>
        <v>#VALUE!</v>
      </c>
      <c r="H21" s="84" t="e">
        <f t="shared" si="4"/>
        <v>#VALUE!</v>
      </c>
      <c r="I21" s="84" t="str">
        <f t="shared" si="5"/>
        <v/>
      </c>
      <c r="K21" s="54" t="str">
        <f>'Herren Einzel'!V35</f>
        <v/>
      </c>
      <c r="L21" s="81" t="e">
        <f t="shared" si="6"/>
        <v>#VALUE!</v>
      </c>
      <c r="M21" s="88" t="e">
        <f t="shared" si="7"/>
        <v>#VALUE!</v>
      </c>
      <c r="N21" s="88" t="str">
        <f t="shared" si="8"/>
        <v/>
      </c>
      <c r="P21" s="54" t="str">
        <f>'Damen Einzel'!V35</f>
        <v/>
      </c>
      <c r="Q21" s="81" t="e">
        <f t="shared" si="9"/>
        <v>#VALUE!</v>
      </c>
      <c r="R21" s="88" t="e">
        <f t="shared" si="10"/>
        <v>#VALUE!</v>
      </c>
      <c r="S21" s="88" t="str">
        <f t="shared" si="11"/>
        <v/>
      </c>
    </row>
    <row r="22" spans="1:19">
      <c r="A22" s="89" t="str">
        <f>IF('Herren Doppel'!K37&gt;0,SUM('Herren Doppel'!F37:K37)/6,"")</f>
        <v/>
      </c>
      <c r="B22" s="87" t="e">
        <f t="shared" si="0"/>
        <v>#VALUE!</v>
      </c>
      <c r="C22" s="87" t="e">
        <f t="shared" si="1"/>
        <v>#VALUE!</v>
      </c>
      <c r="D22" s="87" t="str">
        <f t="shared" si="2"/>
        <v/>
      </c>
      <c r="F22" s="90" t="str">
        <f>IF('Damen Doppel'!K37&gt;0,SUM('Damen Doppel'!F37:K37)/6,"")</f>
        <v/>
      </c>
      <c r="G22" s="84" t="e">
        <f t="shared" si="3"/>
        <v>#VALUE!</v>
      </c>
      <c r="H22" s="84" t="e">
        <f t="shared" si="4"/>
        <v>#VALUE!</v>
      </c>
      <c r="I22" s="84" t="str">
        <f t="shared" si="5"/>
        <v/>
      </c>
      <c r="K22" s="54" t="str">
        <f>'Herren Einzel'!V37</f>
        <v/>
      </c>
      <c r="L22" s="81" t="e">
        <f t="shared" si="6"/>
        <v>#VALUE!</v>
      </c>
      <c r="M22" s="88" t="e">
        <f t="shared" si="7"/>
        <v>#VALUE!</v>
      </c>
      <c r="N22" s="88" t="str">
        <f t="shared" si="8"/>
        <v/>
      </c>
      <c r="P22" s="54" t="str">
        <f>'Damen Einzel'!V37</f>
        <v/>
      </c>
      <c r="Q22" s="81" t="e">
        <f t="shared" si="9"/>
        <v>#VALUE!</v>
      </c>
      <c r="R22" s="88" t="e">
        <f t="shared" si="10"/>
        <v>#VALUE!</v>
      </c>
      <c r="S22" s="88" t="str">
        <f t="shared" si="11"/>
        <v/>
      </c>
    </row>
    <row r="23" spans="1:19">
      <c r="A23" s="89" t="str">
        <f>IF('Herren Doppel'!K38&gt;0,SUM('Herren Doppel'!F38:K38)/6,"")</f>
        <v/>
      </c>
      <c r="B23" s="87" t="e">
        <f t="shared" si="0"/>
        <v>#VALUE!</v>
      </c>
      <c r="C23" s="87" t="e">
        <f t="shared" si="1"/>
        <v>#VALUE!</v>
      </c>
      <c r="D23" s="87" t="str">
        <f t="shared" si="2"/>
        <v/>
      </c>
      <c r="F23" s="90" t="str">
        <f>IF('Damen Doppel'!K38&gt;0,SUM('Damen Doppel'!F38:K38)/6,"")</f>
        <v/>
      </c>
      <c r="G23" s="84" t="e">
        <f t="shared" si="3"/>
        <v>#VALUE!</v>
      </c>
      <c r="H23" s="84" t="e">
        <f t="shared" si="4"/>
        <v>#VALUE!</v>
      </c>
      <c r="I23" s="84" t="str">
        <f t="shared" si="5"/>
        <v/>
      </c>
      <c r="K23" s="54" t="str">
        <f>'Herren Einzel'!V39</f>
        <v/>
      </c>
      <c r="L23" s="81" t="e">
        <f t="shared" si="6"/>
        <v>#VALUE!</v>
      </c>
      <c r="M23" s="88" t="e">
        <f t="shared" si="7"/>
        <v>#VALUE!</v>
      </c>
      <c r="N23" s="88" t="str">
        <f t="shared" si="8"/>
        <v/>
      </c>
      <c r="P23" s="54" t="str">
        <f>'Damen Einzel'!V39</f>
        <v/>
      </c>
      <c r="Q23" s="81" t="e">
        <f t="shared" si="9"/>
        <v>#VALUE!</v>
      </c>
      <c r="R23" s="88" t="e">
        <f t="shared" si="10"/>
        <v>#VALUE!</v>
      </c>
      <c r="S23" s="88" t="str">
        <f t="shared" si="11"/>
        <v/>
      </c>
    </row>
    <row r="24" spans="1:19">
      <c r="A24" s="89" t="str">
        <f>IF('Herren Doppel'!K41&gt;0,SUM('Herren Doppel'!F41:K41)/6,"")</f>
        <v/>
      </c>
      <c r="B24" s="87" t="e">
        <f t="shared" si="0"/>
        <v>#VALUE!</v>
      </c>
      <c r="C24" s="87" t="e">
        <f t="shared" si="1"/>
        <v>#VALUE!</v>
      </c>
      <c r="D24" s="87" t="str">
        <f t="shared" si="2"/>
        <v/>
      </c>
      <c r="F24" s="90" t="str">
        <f>IF('Damen Doppel'!K41&gt;0,SUM('Damen Doppel'!F41:K41)/6,"")</f>
        <v/>
      </c>
      <c r="G24" s="84" t="e">
        <f t="shared" si="3"/>
        <v>#VALUE!</v>
      </c>
      <c r="H24" s="84" t="e">
        <f t="shared" si="4"/>
        <v>#VALUE!</v>
      </c>
      <c r="I24" s="84" t="str">
        <f t="shared" si="5"/>
        <v/>
      </c>
      <c r="K24" s="54" t="str">
        <f>'Herren Einzel'!V41</f>
        <v/>
      </c>
      <c r="L24" s="81" t="e">
        <f t="shared" si="6"/>
        <v>#VALUE!</v>
      </c>
      <c r="M24" s="88" t="e">
        <f t="shared" si="7"/>
        <v>#VALUE!</v>
      </c>
      <c r="N24" s="88" t="str">
        <f t="shared" si="8"/>
        <v/>
      </c>
      <c r="P24" s="54" t="str">
        <f>'Damen Einzel'!V41</f>
        <v/>
      </c>
      <c r="Q24" s="81" t="e">
        <f t="shared" si="9"/>
        <v>#VALUE!</v>
      </c>
      <c r="R24" s="88" t="e">
        <f t="shared" si="10"/>
        <v>#VALUE!</v>
      </c>
      <c r="S24" s="88" t="str">
        <f t="shared" si="11"/>
        <v/>
      </c>
    </row>
    <row r="25" spans="1:19">
      <c r="A25" s="89" t="str">
        <f>IF('Herren Doppel'!K42&gt;0,SUM('Herren Doppel'!F42:K42)/6,"")</f>
        <v/>
      </c>
      <c r="B25" s="87" t="e">
        <f t="shared" si="0"/>
        <v>#VALUE!</v>
      </c>
      <c r="C25" s="87" t="e">
        <f t="shared" si="1"/>
        <v>#VALUE!</v>
      </c>
      <c r="D25" s="87" t="str">
        <f t="shared" si="2"/>
        <v/>
      </c>
      <c r="F25" s="90" t="str">
        <f>IF('Damen Doppel'!K42&gt;0,SUM('Damen Doppel'!F42:K42)/6,"")</f>
        <v/>
      </c>
      <c r="G25" s="84" t="e">
        <f t="shared" si="3"/>
        <v>#VALUE!</v>
      </c>
      <c r="H25" s="84" t="e">
        <f t="shared" si="4"/>
        <v>#VALUE!</v>
      </c>
      <c r="I25" s="84" t="str">
        <f t="shared" si="5"/>
        <v/>
      </c>
      <c r="K25" s="54" t="str">
        <f>'Herren Einzel'!V43</f>
        <v/>
      </c>
      <c r="L25" s="81" t="e">
        <f t="shared" si="6"/>
        <v>#VALUE!</v>
      </c>
      <c r="M25" s="88" t="e">
        <f t="shared" si="7"/>
        <v>#VALUE!</v>
      </c>
      <c r="N25" s="88" t="str">
        <f t="shared" si="8"/>
        <v/>
      </c>
      <c r="P25" s="54" t="str">
        <f>'Damen Einzel'!V43</f>
        <v/>
      </c>
      <c r="Q25" s="81" t="e">
        <f t="shared" si="9"/>
        <v>#VALUE!</v>
      </c>
      <c r="R25" s="88" t="e">
        <f t="shared" si="10"/>
        <v>#VALUE!</v>
      </c>
      <c r="S25" s="88" t="str">
        <f t="shared" si="11"/>
        <v/>
      </c>
    </row>
  </sheetData>
  <mergeCells count="4">
    <mergeCell ref="A4:D4"/>
    <mergeCell ref="F4:I4"/>
    <mergeCell ref="K4:N4"/>
    <mergeCell ref="P4:S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C17" sqref="C17"/>
    </sheetView>
  </sheetViews>
  <sheetFormatPr baseColWidth="10" defaultRowHeight="15"/>
  <cols>
    <col min="1" max="1" width="10.7109375" style="23" customWidth="1"/>
    <col min="2" max="3" width="20.7109375" style="23" customWidth="1"/>
    <col min="4" max="4" width="5.7109375" style="24" customWidth="1"/>
    <col min="5" max="5" width="10.7109375" style="23" customWidth="1"/>
    <col min="6" max="6" width="10.7109375" style="24" customWidth="1"/>
    <col min="7" max="16384" width="11.42578125" style="23"/>
  </cols>
  <sheetData>
    <row r="2" spans="1:6" ht="26.25">
      <c r="A2" s="110" t="s">
        <v>75</v>
      </c>
      <c r="B2" s="98"/>
      <c r="C2" s="98"/>
      <c r="D2" s="98"/>
      <c r="E2" s="98"/>
    </row>
    <row r="4" spans="1:6">
      <c r="A4" s="45" t="s">
        <v>68</v>
      </c>
      <c r="B4" s="44" t="s">
        <v>0</v>
      </c>
      <c r="C4" s="44" t="s">
        <v>1</v>
      </c>
      <c r="D4" s="45" t="s">
        <v>3</v>
      </c>
      <c r="E4" s="45" t="s">
        <v>72</v>
      </c>
      <c r="F4" s="45" t="s">
        <v>50</v>
      </c>
    </row>
    <row r="5" spans="1:6">
      <c r="A5" s="108">
        <f>IF(E5="","",1)</f>
        <v>1</v>
      </c>
      <c r="B5" s="23" t="str">
        <f>'Sortierung Rangliste Doppel'!R26</f>
        <v xml:space="preserve">Kalt </v>
      </c>
      <c r="C5" s="23" t="str">
        <f>'Sortierung Rangliste Doppel'!S26</f>
        <v>Angela</v>
      </c>
      <c r="D5" s="24">
        <f>'Sortierung Rangliste Doppel'!T26</f>
        <v>29</v>
      </c>
      <c r="E5" s="108">
        <f>'Sortierung Rangliste Doppel'!U26</f>
        <v>3132</v>
      </c>
      <c r="F5" s="109">
        <f>IF(E5="","",E5/16)</f>
        <v>195.75</v>
      </c>
    </row>
    <row r="6" spans="1:6">
      <c r="A6" s="108"/>
      <c r="B6" s="23" t="str">
        <f>'Sortierung Rangliste Doppel'!R27</f>
        <v>Valär</v>
      </c>
      <c r="C6" s="23" t="str">
        <f>'Sortierung Rangliste Doppel'!S27</f>
        <v>Desirée</v>
      </c>
      <c r="D6" s="24">
        <f>'Sortierung Rangliste Doppel'!T27</f>
        <v>57</v>
      </c>
      <c r="E6" s="108"/>
      <c r="F6" s="109"/>
    </row>
    <row r="7" spans="1:6">
      <c r="A7" s="108" t="str">
        <f>IF(E7="","",2)</f>
        <v/>
      </c>
      <c r="B7" s="23" t="str">
        <f>'Sortierung Rangliste Doppel'!R28</f>
        <v/>
      </c>
      <c r="C7" s="23" t="str">
        <f>'Sortierung Rangliste Doppel'!S28</f>
        <v/>
      </c>
      <c r="D7" s="24" t="str">
        <f>'Sortierung Rangliste Doppel'!T28</f>
        <v/>
      </c>
      <c r="E7" s="108" t="str">
        <f>'Sortierung Rangliste Doppel'!U28</f>
        <v/>
      </c>
      <c r="F7" s="109" t="str">
        <f t="shared" ref="F7" si="0">IF(E7="","",E7/16)</f>
        <v/>
      </c>
    </row>
    <row r="8" spans="1:6">
      <c r="A8" s="108"/>
      <c r="B8" s="23" t="str">
        <f>'Sortierung Rangliste Doppel'!R29</f>
        <v/>
      </c>
      <c r="C8" s="23" t="str">
        <f>'Sortierung Rangliste Doppel'!S29</f>
        <v/>
      </c>
      <c r="D8" s="24" t="str">
        <f>'Sortierung Rangliste Doppel'!T29</f>
        <v/>
      </c>
      <c r="E8" s="108"/>
      <c r="F8" s="109"/>
    </row>
    <row r="9" spans="1:6">
      <c r="A9" s="108" t="str">
        <f>IF(E9="","",3)</f>
        <v/>
      </c>
      <c r="B9" s="23" t="str">
        <f>'Sortierung Rangliste Doppel'!R30</f>
        <v/>
      </c>
      <c r="C9" s="23" t="str">
        <f>'Sortierung Rangliste Doppel'!S30</f>
        <v/>
      </c>
      <c r="D9" s="24" t="str">
        <f>'Sortierung Rangliste Doppel'!T30</f>
        <v/>
      </c>
      <c r="E9" s="108" t="str">
        <f>'Sortierung Rangliste Doppel'!U30</f>
        <v/>
      </c>
      <c r="F9" s="109" t="str">
        <f t="shared" ref="F9" si="1">IF(E9="","",E9/16)</f>
        <v/>
      </c>
    </row>
    <row r="10" spans="1:6">
      <c r="A10" s="108"/>
      <c r="B10" s="23" t="str">
        <f>'Sortierung Rangliste Doppel'!R31</f>
        <v/>
      </c>
      <c r="C10" s="23" t="str">
        <f>'Sortierung Rangliste Doppel'!S31</f>
        <v/>
      </c>
      <c r="D10" s="24" t="str">
        <f>'Sortierung Rangliste Doppel'!T31</f>
        <v/>
      </c>
      <c r="E10" s="108"/>
      <c r="F10" s="109"/>
    </row>
    <row r="11" spans="1:6">
      <c r="A11" s="108" t="str">
        <f>IF(E11="","",4)</f>
        <v/>
      </c>
      <c r="B11" s="23" t="str">
        <f>'Sortierung Rangliste Doppel'!R32</f>
        <v/>
      </c>
      <c r="C11" s="23" t="str">
        <f>'Sortierung Rangliste Doppel'!S32</f>
        <v/>
      </c>
      <c r="D11" s="24" t="str">
        <f>'Sortierung Rangliste Doppel'!T32</f>
        <v/>
      </c>
      <c r="E11" s="108" t="str">
        <f>'Sortierung Rangliste Doppel'!U32</f>
        <v/>
      </c>
      <c r="F11" s="109" t="str">
        <f t="shared" ref="F11" si="2">IF(E11="","",E11/16)</f>
        <v/>
      </c>
    </row>
    <row r="12" spans="1:6">
      <c r="A12" s="108"/>
      <c r="B12" s="23" t="str">
        <f>'Sortierung Rangliste Doppel'!R33</f>
        <v/>
      </c>
      <c r="C12" s="23" t="str">
        <f>'Sortierung Rangliste Doppel'!S33</f>
        <v/>
      </c>
      <c r="D12" s="24" t="str">
        <f>'Sortierung Rangliste Doppel'!T33</f>
        <v/>
      </c>
      <c r="E12" s="108"/>
      <c r="F12" s="109"/>
    </row>
    <row r="13" spans="1:6">
      <c r="A13" s="108" t="str">
        <f>IF(E13="","",5)</f>
        <v/>
      </c>
      <c r="B13" s="23" t="str">
        <f>'Sortierung Rangliste Doppel'!R34</f>
        <v/>
      </c>
      <c r="C13" s="23" t="str">
        <f>'Sortierung Rangliste Doppel'!S34</f>
        <v/>
      </c>
      <c r="D13" s="24" t="str">
        <f>'Sortierung Rangliste Doppel'!T34</f>
        <v/>
      </c>
      <c r="E13" s="108" t="str">
        <f>'Sortierung Rangliste Doppel'!U34</f>
        <v/>
      </c>
      <c r="F13" s="109" t="str">
        <f t="shared" ref="F13" si="3">IF(E13="","",E13/16)</f>
        <v/>
      </c>
    </row>
    <row r="14" spans="1:6">
      <c r="A14" s="108"/>
      <c r="B14" s="23" t="str">
        <f>'Sortierung Rangliste Doppel'!R35</f>
        <v/>
      </c>
      <c r="C14" s="23" t="str">
        <f>'Sortierung Rangliste Doppel'!S35</f>
        <v/>
      </c>
      <c r="D14" s="24" t="str">
        <f>'Sortierung Rangliste Doppel'!T35</f>
        <v/>
      </c>
      <c r="E14" s="108"/>
      <c r="F14" s="109"/>
    </row>
    <row r="15" spans="1:6">
      <c r="A15" s="108" t="str">
        <f>IF(E15="","",6)</f>
        <v/>
      </c>
      <c r="B15" s="23" t="str">
        <f>'Sortierung Rangliste Doppel'!R36</f>
        <v/>
      </c>
      <c r="C15" s="23" t="str">
        <f>'Sortierung Rangliste Doppel'!S36</f>
        <v/>
      </c>
      <c r="D15" s="24" t="str">
        <f>'Sortierung Rangliste Doppel'!T36</f>
        <v/>
      </c>
      <c r="E15" s="108" t="str">
        <f>'Sortierung Rangliste Doppel'!U36</f>
        <v/>
      </c>
      <c r="F15" s="109" t="str">
        <f t="shared" ref="F15" si="4">IF(E15="","",E15/16)</f>
        <v/>
      </c>
    </row>
    <row r="16" spans="1:6">
      <c r="A16" s="108"/>
      <c r="B16" s="23" t="str">
        <f>'Sortierung Rangliste Doppel'!R37</f>
        <v/>
      </c>
      <c r="C16" s="23" t="str">
        <f>'Sortierung Rangliste Doppel'!S37</f>
        <v/>
      </c>
      <c r="D16" s="24" t="str">
        <f>'Sortierung Rangliste Doppel'!T37</f>
        <v/>
      </c>
      <c r="E16" s="108"/>
      <c r="F16" s="109"/>
    </row>
    <row r="17" spans="1:6">
      <c r="A17" s="108" t="str">
        <f>IF(E17="","",7)</f>
        <v/>
      </c>
      <c r="B17" s="23" t="str">
        <f>'Sortierung Rangliste Doppel'!R38</f>
        <v/>
      </c>
      <c r="C17" s="23" t="str">
        <f>'Sortierung Rangliste Doppel'!S38</f>
        <v/>
      </c>
      <c r="D17" s="24" t="str">
        <f>'Sortierung Rangliste Doppel'!T38</f>
        <v/>
      </c>
      <c r="E17" s="108" t="str">
        <f>'Sortierung Rangliste Doppel'!U38</f>
        <v/>
      </c>
      <c r="F17" s="109" t="str">
        <f t="shared" ref="F17" si="5">IF(E17="","",E17/16)</f>
        <v/>
      </c>
    </row>
    <row r="18" spans="1:6">
      <c r="A18" s="108"/>
      <c r="B18" s="23" t="str">
        <f>'Sortierung Rangliste Doppel'!R39</f>
        <v/>
      </c>
      <c r="C18" s="23" t="str">
        <f>'Sortierung Rangliste Doppel'!S39</f>
        <v/>
      </c>
      <c r="D18" s="24" t="str">
        <f>'Sortierung Rangliste Doppel'!T39</f>
        <v/>
      </c>
      <c r="E18" s="108"/>
      <c r="F18" s="109"/>
    </row>
    <row r="19" spans="1:6">
      <c r="A19" s="108" t="str">
        <f>IF(E19="","",8)</f>
        <v/>
      </c>
      <c r="B19" s="23" t="str">
        <f>'Sortierung Rangliste Doppel'!R40</f>
        <v/>
      </c>
      <c r="C19" s="23" t="str">
        <f>'Sortierung Rangliste Doppel'!S40</f>
        <v/>
      </c>
      <c r="D19" s="24" t="str">
        <f>'Sortierung Rangliste Doppel'!T40</f>
        <v/>
      </c>
      <c r="E19" s="108" t="str">
        <f>'Sortierung Rangliste Doppel'!U40</f>
        <v/>
      </c>
      <c r="F19" s="109" t="str">
        <f t="shared" ref="F19" si="6">IF(E19="","",E19/16)</f>
        <v/>
      </c>
    </row>
    <row r="20" spans="1:6">
      <c r="A20" s="108"/>
      <c r="B20" s="23" t="str">
        <f>'Sortierung Rangliste Doppel'!R41</f>
        <v/>
      </c>
      <c r="C20" s="23" t="str">
        <f>'Sortierung Rangliste Doppel'!S41</f>
        <v/>
      </c>
      <c r="D20" s="24" t="str">
        <f>'Sortierung Rangliste Doppel'!T41</f>
        <v/>
      </c>
      <c r="E20" s="108"/>
      <c r="F20" s="109"/>
    </row>
    <row r="21" spans="1:6">
      <c r="A21" s="108" t="str">
        <f>IF(E21="","",9)</f>
        <v/>
      </c>
      <c r="B21" s="23" t="str">
        <f>'Sortierung Rangliste Doppel'!R42</f>
        <v/>
      </c>
      <c r="C21" s="23" t="str">
        <f>'Sortierung Rangliste Doppel'!S42</f>
        <v/>
      </c>
      <c r="D21" s="24" t="str">
        <f>'Sortierung Rangliste Doppel'!T42</f>
        <v/>
      </c>
      <c r="E21" s="108" t="str">
        <f>'Sortierung Rangliste Doppel'!U42</f>
        <v/>
      </c>
      <c r="F21" s="109" t="str">
        <f t="shared" ref="F21" si="7">IF(E21="","",E21/16)</f>
        <v/>
      </c>
    </row>
    <row r="22" spans="1:6">
      <c r="A22" s="108"/>
      <c r="B22" s="23" t="str">
        <f>'Sortierung Rangliste Doppel'!R43</f>
        <v/>
      </c>
      <c r="C22" s="23" t="str">
        <f>'Sortierung Rangliste Doppel'!S43</f>
        <v/>
      </c>
      <c r="D22" s="24" t="str">
        <f>'Sortierung Rangliste Doppel'!T43</f>
        <v/>
      </c>
      <c r="E22" s="108"/>
      <c r="F22" s="109"/>
    </row>
    <row r="23" spans="1:6">
      <c r="A23" s="108" t="str">
        <f>IF(E23="","",10)</f>
        <v/>
      </c>
      <c r="B23" s="23" t="str">
        <f>'Sortierung Rangliste Doppel'!R44</f>
        <v/>
      </c>
      <c r="C23" s="23" t="str">
        <f>'Sortierung Rangliste Doppel'!S44</f>
        <v/>
      </c>
      <c r="D23" s="24" t="str">
        <f>'Sortierung Rangliste Doppel'!T44</f>
        <v/>
      </c>
      <c r="E23" s="108" t="str">
        <f>'Sortierung Rangliste Doppel'!U44</f>
        <v/>
      </c>
      <c r="F23" s="109" t="str">
        <f t="shared" ref="F23" si="8">IF(E23="","",E23/16)</f>
        <v/>
      </c>
    </row>
    <row r="24" spans="1:6">
      <c r="A24" s="108"/>
      <c r="B24" s="23" t="str">
        <f>'Sortierung Rangliste Doppel'!R45</f>
        <v/>
      </c>
      <c r="C24" s="23" t="str">
        <f>'Sortierung Rangliste Doppel'!S45</f>
        <v/>
      </c>
      <c r="D24" s="24" t="str">
        <f>'Sortierung Rangliste Doppel'!T45</f>
        <v/>
      </c>
      <c r="E24" s="108"/>
      <c r="F24" s="109"/>
    </row>
  </sheetData>
  <mergeCells count="31">
    <mergeCell ref="F21:F22"/>
    <mergeCell ref="F23:F24"/>
    <mergeCell ref="A23:A24"/>
    <mergeCell ref="E23:E24"/>
    <mergeCell ref="F5:F6"/>
    <mergeCell ref="F7:F8"/>
    <mergeCell ref="F9:F10"/>
    <mergeCell ref="F11:F12"/>
    <mergeCell ref="F13:F14"/>
    <mergeCell ref="F15:F16"/>
    <mergeCell ref="F17:F18"/>
    <mergeCell ref="F19:F20"/>
    <mergeCell ref="A17:A18"/>
    <mergeCell ref="E17:E18"/>
    <mergeCell ref="A19:A20"/>
    <mergeCell ref="E19:E20"/>
    <mergeCell ref="A21:A22"/>
    <mergeCell ref="E21:E22"/>
    <mergeCell ref="A11:A12"/>
    <mergeCell ref="E11:E12"/>
    <mergeCell ref="A13:A14"/>
    <mergeCell ref="E13:E14"/>
    <mergeCell ref="A15:A16"/>
    <mergeCell ref="E15:E16"/>
    <mergeCell ref="A9:A10"/>
    <mergeCell ref="E9:E10"/>
    <mergeCell ref="A2:E2"/>
    <mergeCell ref="A5:A6"/>
    <mergeCell ref="E5:E6"/>
    <mergeCell ref="A7:A8"/>
    <mergeCell ref="E7:E8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topLeftCell="A2" workbookViewId="0">
      <selection activeCell="E13" sqref="E13:E14"/>
    </sheetView>
  </sheetViews>
  <sheetFormatPr baseColWidth="10" defaultRowHeight="15"/>
  <cols>
    <col min="1" max="1" width="10.7109375" style="23" customWidth="1"/>
    <col min="2" max="3" width="20.7109375" style="23" customWidth="1"/>
    <col min="4" max="4" width="10.7109375" style="23" customWidth="1"/>
    <col min="5" max="5" width="10.7109375" style="24" customWidth="1"/>
    <col min="6" max="16384" width="11.42578125" style="23"/>
  </cols>
  <sheetData>
    <row r="2" spans="1:5" ht="26.25">
      <c r="A2" s="110" t="s">
        <v>74</v>
      </c>
      <c r="B2" s="98"/>
      <c r="C2" s="98"/>
      <c r="D2" s="98"/>
    </row>
    <row r="4" spans="1:5">
      <c r="A4" s="45" t="s">
        <v>68</v>
      </c>
      <c r="B4" s="44" t="s">
        <v>0</v>
      </c>
      <c r="C4" s="44" t="s">
        <v>1</v>
      </c>
      <c r="D4" s="45" t="s">
        <v>72</v>
      </c>
      <c r="E4" s="45" t="s">
        <v>50</v>
      </c>
    </row>
    <row r="5" spans="1:5">
      <c r="A5" s="108">
        <f>IF(D5="","",1)</f>
        <v>1</v>
      </c>
      <c r="B5" s="23" t="str">
        <f>'Sortierung Rangliste Doppel'!K26</f>
        <v xml:space="preserve">Kalt </v>
      </c>
      <c r="C5" s="23" t="str">
        <f>'Sortierung Rangliste Doppel'!L26</f>
        <v>Angela</v>
      </c>
      <c r="D5" s="108">
        <f>'Sortierung Rangliste Doppel'!M26</f>
        <v>2444</v>
      </c>
      <c r="E5" s="109">
        <f>IF(D5="","",D5/16)</f>
        <v>152.75</v>
      </c>
    </row>
    <row r="6" spans="1:5">
      <c r="A6" s="108"/>
      <c r="B6" s="23" t="str">
        <f>'Sortierung Rangliste Doppel'!K27</f>
        <v>Valär</v>
      </c>
      <c r="C6" s="23" t="str">
        <f>'Sortierung Rangliste Doppel'!L27</f>
        <v>Desirée</v>
      </c>
      <c r="D6" s="108"/>
      <c r="E6" s="109"/>
    </row>
    <row r="7" spans="1:5">
      <c r="A7" s="108" t="str">
        <f>IF(D7="","",2)</f>
        <v/>
      </c>
      <c r="B7" s="23" t="str">
        <f>'Sortierung Rangliste Doppel'!K28</f>
        <v/>
      </c>
      <c r="C7" s="23" t="str">
        <f>'Sortierung Rangliste Doppel'!L28</f>
        <v/>
      </c>
      <c r="D7" s="108" t="str">
        <f>'Sortierung Rangliste Doppel'!M28</f>
        <v/>
      </c>
      <c r="E7" s="109" t="str">
        <f t="shared" ref="E7" si="0">IF(D7="","",D7/16)</f>
        <v/>
      </c>
    </row>
    <row r="8" spans="1:5">
      <c r="A8" s="108"/>
      <c r="B8" s="23" t="str">
        <f>'Sortierung Rangliste Doppel'!K29</f>
        <v/>
      </c>
      <c r="C8" s="23" t="str">
        <f>'Sortierung Rangliste Doppel'!L29</f>
        <v/>
      </c>
      <c r="D8" s="108"/>
      <c r="E8" s="109"/>
    </row>
    <row r="9" spans="1:5">
      <c r="A9" s="108" t="str">
        <f>IF(D9="","",3)</f>
        <v/>
      </c>
      <c r="B9" s="23" t="str">
        <f>'Sortierung Rangliste Doppel'!K30</f>
        <v/>
      </c>
      <c r="C9" s="23" t="str">
        <f>'Sortierung Rangliste Doppel'!L30</f>
        <v/>
      </c>
      <c r="D9" s="108" t="str">
        <f>'Sortierung Rangliste Doppel'!M30</f>
        <v/>
      </c>
      <c r="E9" s="109" t="str">
        <f t="shared" ref="E9" si="1">IF(D9="","",D9/16)</f>
        <v/>
      </c>
    </row>
    <row r="10" spans="1:5">
      <c r="A10" s="108"/>
      <c r="B10" s="23" t="str">
        <f>'Sortierung Rangliste Doppel'!K31</f>
        <v/>
      </c>
      <c r="C10" s="23" t="str">
        <f>'Sortierung Rangliste Doppel'!L31</f>
        <v/>
      </c>
      <c r="D10" s="108"/>
      <c r="E10" s="109"/>
    </row>
    <row r="11" spans="1:5">
      <c r="A11" s="108" t="str">
        <f>IF(D11="","",4)</f>
        <v/>
      </c>
      <c r="B11" s="23" t="str">
        <f>'Sortierung Rangliste Doppel'!K32</f>
        <v/>
      </c>
      <c r="C11" s="23" t="str">
        <f>'Sortierung Rangliste Doppel'!L32</f>
        <v/>
      </c>
      <c r="D11" s="108" t="str">
        <f>'Sortierung Rangliste Doppel'!M32</f>
        <v/>
      </c>
      <c r="E11" s="109" t="str">
        <f t="shared" ref="E11" si="2">IF(D11="","",D11/16)</f>
        <v/>
      </c>
    </row>
    <row r="12" spans="1:5">
      <c r="A12" s="108"/>
      <c r="B12" s="23" t="str">
        <f>'Sortierung Rangliste Doppel'!K33</f>
        <v/>
      </c>
      <c r="C12" s="23" t="str">
        <f>'Sortierung Rangliste Doppel'!L33</f>
        <v/>
      </c>
      <c r="D12" s="108"/>
      <c r="E12" s="109"/>
    </row>
    <row r="13" spans="1:5">
      <c r="A13" s="108" t="str">
        <f>IF(D13="","",5)</f>
        <v/>
      </c>
      <c r="B13" s="23" t="str">
        <f>'Sortierung Rangliste Doppel'!K34</f>
        <v/>
      </c>
      <c r="C13" s="23" t="str">
        <f>'Sortierung Rangliste Doppel'!L34</f>
        <v/>
      </c>
      <c r="D13" s="108" t="str">
        <f>'Sortierung Rangliste Doppel'!M34</f>
        <v/>
      </c>
      <c r="E13" s="109" t="str">
        <f t="shared" ref="E13" si="3">IF(D13="","",D13/16)</f>
        <v/>
      </c>
    </row>
    <row r="14" spans="1:5">
      <c r="A14" s="108"/>
      <c r="B14" s="23" t="str">
        <f>'Sortierung Rangliste Doppel'!K35</f>
        <v/>
      </c>
      <c r="C14" s="23" t="str">
        <f>'Sortierung Rangliste Doppel'!L35</f>
        <v/>
      </c>
      <c r="D14" s="108"/>
      <c r="E14" s="109"/>
    </row>
    <row r="15" spans="1:5">
      <c r="A15" s="108" t="str">
        <f>IF(D15="","",6)</f>
        <v/>
      </c>
      <c r="B15" s="23" t="str">
        <f>'Sortierung Rangliste Doppel'!K36</f>
        <v/>
      </c>
      <c r="C15" s="23" t="str">
        <f>'Sortierung Rangliste Doppel'!L36</f>
        <v/>
      </c>
      <c r="D15" s="108" t="str">
        <f>'Sortierung Rangliste Doppel'!M36</f>
        <v/>
      </c>
      <c r="E15" s="109" t="str">
        <f t="shared" ref="E15" si="4">IF(D15="","",D15/16)</f>
        <v/>
      </c>
    </row>
    <row r="16" spans="1:5">
      <c r="A16" s="108"/>
      <c r="B16" s="23" t="str">
        <f>'Sortierung Rangliste Doppel'!K37</f>
        <v/>
      </c>
      <c r="C16" s="23" t="str">
        <f>'Sortierung Rangliste Doppel'!L37</f>
        <v/>
      </c>
      <c r="D16" s="108"/>
      <c r="E16" s="109"/>
    </row>
    <row r="17" spans="1:5">
      <c r="A17" s="108" t="str">
        <f>IF(D17="","",7)</f>
        <v/>
      </c>
      <c r="B17" s="23" t="str">
        <f>'Sortierung Rangliste Doppel'!K38</f>
        <v/>
      </c>
      <c r="C17" s="23" t="str">
        <f>'Sortierung Rangliste Doppel'!L38</f>
        <v/>
      </c>
      <c r="D17" s="108" t="str">
        <f>'Sortierung Rangliste Doppel'!M38</f>
        <v/>
      </c>
      <c r="E17" s="109" t="str">
        <f t="shared" ref="E17" si="5">IF(D17="","",D17/16)</f>
        <v/>
      </c>
    </row>
    <row r="18" spans="1:5">
      <c r="A18" s="108"/>
      <c r="B18" s="23" t="str">
        <f>'Sortierung Rangliste Doppel'!K39</f>
        <v/>
      </c>
      <c r="C18" s="23" t="str">
        <f>'Sortierung Rangliste Doppel'!L39</f>
        <v/>
      </c>
      <c r="D18" s="108"/>
      <c r="E18" s="109"/>
    </row>
    <row r="19" spans="1:5">
      <c r="A19" s="108" t="str">
        <f>IF(D19="","",8)</f>
        <v/>
      </c>
      <c r="B19" s="23" t="str">
        <f>'Sortierung Rangliste Doppel'!K40</f>
        <v/>
      </c>
      <c r="C19" s="23" t="str">
        <f>'Sortierung Rangliste Doppel'!L40</f>
        <v/>
      </c>
      <c r="D19" s="108" t="str">
        <f>'Sortierung Rangliste Doppel'!M40</f>
        <v/>
      </c>
      <c r="E19" s="109" t="str">
        <f t="shared" ref="E19" si="6">IF(D19="","",D19/16)</f>
        <v/>
      </c>
    </row>
    <row r="20" spans="1:5">
      <c r="A20" s="108"/>
      <c r="B20" s="23" t="str">
        <f>'Sortierung Rangliste Doppel'!K41</f>
        <v/>
      </c>
      <c r="C20" s="23" t="str">
        <f>'Sortierung Rangliste Doppel'!L41</f>
        <v/>
      </c>
      <c r="D20" s="108"/>
      <c r="E20" s="109"/>
    </row>
    <row r="21" spans="1:5">
      <c r="A21" s="108" t="str">
        <f>IF(D21="","",9)</f>
        <v/>
      </c>
      <c r="B21" s="23" t="str">
        <f>'Sortierung Rangliste Doppel'!K42</f>
        <v/>
      </c>
      <c r="C21" s="23" t="str">
        <f>'Sortierung Rangliste Doppel'!L42</f>
        <v/>
      </c>
      <c r="D21" s="108" t="str">
        <f>'Sortierung Rangliste Doppel'!M42</f>
        <v/>
      </c>
      <c r="E21" s="109" t="str">
        <f t="shared" ref="E21" si="7">IF(D21="","",D21/16)</f>
        <v/>
      </c>
    </row>
    <row r="22" spans="1:5">
      <c r="A22" s="108"/>
      <c r="B22" s="23" t="str">
        <f>'Sortierung Rangliste Doppel'!K43</f>
        <v/>
      </c>
      <c r="C22" s="23" t="str">
        <f>'Sortierung Rangliste Doppel'!L43</f>
        <v/>
      </c>
      <c r="D22" s="108"/>
      <c r="E22" s="109"/>
    </row>
    <row r="23" spans="1:5">
      <c r="A23" s="108" t="str">
        <f>IF(D23="","",10)</f>
        <v/>
      </c>
      <c r="B23" s="23" t="str">
        <f>'Sortierung Rangliste Doppel'!K44</f>
        <v/>
      </c>
      <c r="C23" s="23" t="str">
        <f>'Sortierung Rangliste Doppel'!L44</f>
        <v/>
      </c>
      <c r="D23" s="108" t="str">
        <f>'Sortierung Rangliste Doppel'!M44</f>
        <v/>
      </c>
      <c r="E23" s="109" t="str">
        <f t="shared" ref="E23" si="8">IF(D23="","",D23/16)</f>
        <v/>
      </c>
    </row>
    <row r="24" spans="1:5">
      <c r="A24" s="108"/>
      <c r="B24" s="23" t="str">
        <f>'Sortierung Rangliste Doppel'!K45</f>
        <v/>
      </c>
      <c r="C24" s="23" t="str">
        <f>'Sortierung Rangliste Doppel'!L45</f>
        <v/>
      </c>
      <c r="D24" s="108"/>
      <c r="E24" s="109"/>
    </row>
  </sheetData>
  <mergeCells count="31">
    <mergeCell ref="E21:E22"/>
    <mergeCell ref="E23:E24"/>
    <mergeCell ref="A23:A24"/>
    <mergeCell ref="D23:D24"/>
    <mergeCell ref="E5:E6"/>
    <mergeCell ref="E7:E8"/>
    <mergeCell ref="E9:E10"/>
    <mergeCell ref="E11:E12"/>
    <mergeCell ref="E13:E14"/>
    <mergeCell ref="E15:E16"/>
    <mergeCell ref="E17:E18"/>
    <mergeCell ref="E19:E20"/>
    <mergeCell ref="A17:A18"/>
    <mergeCell ref="D17:D18"/>
    <mergeCell ref="A19:A20"/>
    <mergeCell ref="D19:D20"/>
    <mergeCell ref="A21:A22"/>
    <mergeCell ref="D21:D22"/>
    <mergeCell ref="A11:A12"/>
    <mergeCell ref="D11:D12"/>
    <mergeCell ref="A13:A14"/>
    <mergeCell ref="D13:D14"/>
    <mergeCell ref="A15:A16"/>
    <mergeCell ref="D15:D16"/>
    <mergeCell ref="A9:A10"/>
    <mergeCell ref="D9:D10"/>
    <mergeCell ref="A2:D2"/>
    <mergeCell ref="A5:A6"/>
    <mergeCell ref="D5:D6"/>
    <mergeCell ref="A7:A8"/>
    <mergeCell ref="D7:D8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11" sqref="D11"/>
    </sheetView>
  </sheetViews>
  <sheetFormatPr baseColWidth="10" defaultRowHeight="15"/>
  <cols>
    <col min="1" max="1" width="10.7109375" style="50" customWidth="1"/>
    <col min="2" max="3" width="20.7109375" style="7" customWidth="1"/>
    <col min="4" max="5" width="10.7109375" style="50" customWidth="1"/>
    <col min="6" max="16384" width="11.42578125" style="7"/>
  </cols>
  <sheetData>
    <row r="1" spans="1:5" s="23" customFormat="1" ht="26.25">
      <c r="A1" s="110" t="s">
        <v>101</v>
      </c>
      <c r="B1" s="98"/>
      <c r="C1" s="98"/>
      <c r="D1" s="98"/>
      <c r="E1" s="98"/>
    </row>
    <row r="3" spans="1:5" s="23" customFormat="1">
      <c r="A3" s="45" t="s">
        <v>68</v>
      </c>
      <c r="B3" s="44" t="s">
        <v>0</v>
      </c>
      <c r="C3" s="44" t="s">
        <v>1</v>
      </c>
      <c r="D3" s="45" t="s">
        <v>72</v>
      </c>
      <c r="E3" s="45" t="s">
        <v>50</v>
      </c>
    </row>
    <row r="4" spans="1:5">
      <c r="A4" s="50">
        <f>IF(B4="","",1)</f>
        <v>1</v>
      </c>
      <c r="B4" s="7" t="str">
        <f>'Sortierung Rangliste Einzel'!P2</f>
        <v xml:space="preserve">Steiner </v>
      </c>
      <c r="C4" s="7" t="str">
        <f>'Sortierung Rangliste Einzel'!Q2</f>
        <v>Willy</v>
      </c>
      <c r="D4" s="50">
        <f>'Sortierung Rangliste Einzel'!R2</f>
        <v>2486</v>
      </c>
      <c r="E4" s="18">
        <f>'Sortierung Rangliste Einzel'!S2</f>
        <v>177.57142857142858</v>
      </c>
    </row>
    <row r="5" spans="1:5">
      <c r="A5" s="50">
        <f>IF(B5="","",2)</f>
        <v>2</v>
      </c>
      <c r="B5" s="7" t="str">
        <f>'Sortierung Rangliste Einzel'!P3</f>
        <v xml:space="preserve">Fehr </v>
      </c>
      <c r="C5" s="7" t="str">
        <f>'Sortierung Rangliste Einzel'!Q3</f>
        <v>Patrick</v>
      </c>
      <c r="D5" s="50">
        <f>'Sortierung Rangliste Einzel'!R3</f>
        <v>2416</v>
      </c>
      <c r="E5" s="18">
        <f>'Sortierung Rangliste Einzel'!S3</f>
        <v>172.57142857142858</v>
      </c>
    </row>
    <row r="6" spans="1:5">
      <c r="A6" s="50" t="str">
        <f>IF(B6="","",3)</f>
        <v/>
      </c>
      <c r="B6" s="7" t="str">
        <f>'Sortierung Rangliste Einzel'!P4</f>
        <v/>
      </c>
      <c r="C6" s="7" t="str">
        <f>'Sortierung Rangliste Einzel'!Q4</f>
        <v/>
      </c>
      <c r="D6" s="50" t="str">
        <f>'Sortierung Rangliste Einzel'!R4</f>
        <v/>
      </c>
      <c r="E6" s="18" t="str">
        <f>'Sortierung Rangliste Einzel'!S4</f>
        <v/>
      </c>
    </row>
    <row r="7" spans="1:5">
      <c r="A7" s="50" t="str">
        <f>IF(B7="","",4)</f>
        <v/>
      </c>
      <c r="B7" s="7" t="str">
        <f>'Sortierung Rangliste Einzel'!P5</f>
        <v/>
      </c>
      <c r="C7" s="7" t="str">
        <f>'Sortierung Rangliste Einzel'!Q5</f>
        <v/>
      </c>
      <c r="D7" s="50" t="str">
        <f>'Sortierung Rangliste Einzel'!R5</f>
        <v/>
      </c>
      <c r="E7" s="18" t="str">
        <f>'Sortierung Rangliste Einzel'!S5</f>
        <v/>
      </c>
    </row>
    <row r="8" spans="1:5">
      <c r="A8" s="50" t="str">
        <f>IF(B8="","",5)</f>
        <v/>
      </c>
      <c r="B8" s="7" t="str">
        <f>'Sortierung Rangliste Einzel'!P6</f>
        <v/>
      </c>
      <c r="C8" s="7" t="str">
        <f>'Sortierung Rangliste Einzel'!Q6</f>
        <v/>
      </c>
      <c r="D8" s="50" t="str">
        <f>'Sortierung Rangliste Einzel'!R6</f>
        <v/>
      </c>
      <c r="E8" s="18" t="str">
        <f>'Sortierung Rangliste Einzel'!S6</f>
        <v/>
      </c>
    </row>
    <row r="9" spans="1:5">
      <c r="A9" s="50" t="str">
        <f>IF(B9="","",6)</f>
        <v/>
      </c>
      <c r="B9" s="7" t="str">
        <f>'Sortierung Rangliste Einzel'!P7</f>
        <v/>
      </c>
      <c r="C9" s="7" t="str">
        <f>'Sortierung Rangliste Einzel'!Q7</f>
        <v/>
      </c>
      <c r="D9" s="50" t="str">
        <f>'Sortierung Rangliste Einzel'!R7</f>
        <v/>
      </c>
      <c r="E9" s="18" t="str">
        <f>'Sortierung Rangliste Einzel'!S7</f>
        <v/>
      </c>
    </row>
    <row r="10" spans="1:5">
      <c r="A10" s="50" t="str">
        <f>IF(B10="","",7)</f>
        <v/>
      </c>
      <c r="B10" s="7" t="str">
        <f>'Sortierung Rangliste Einzel'!P8</f>
        <v/>
      </c>
      <c r="C10" s="7" t="str">
        <f>'Sortierung Rangliste Einzel'!Q8</f>
        <v/>
      </c>
      <c r="D10" s="50" t="str">
        <f>'Sortierung Rangliste Einzel'!R8</f>
        <v/>
      </c>
      <c r="E10" s="18" t="str">
        <f>'Sortierung Rangliste Einzel'!S8</f>
        <v/>
      </c>
    </row>
    <row r="11" spans="1:5">
      <c r="A11" s="50" t="str">
        <f>IF(B11="","",8)</f>
        <v/>
      </c>
      <c r="B11" s="7" t="str">
        <f>'Sortierung Rangliste Einzel'!P9</f>
        <v/>
      </c>
      <c r="C11" s="7" t="str">
        <f>'Sortierung Rangliste Einzel'!Q9</f>
        <v/>
      </c>
      <c r="D11" s="50" t="str">
        <f>'Sortierung Rangliste Einzel'!R9</f>
        <v/>
      </c>
      <c r="E11" s="18" t="str">
        <f>'Sortierung Rangliste Einzel'!S9</f>
        <v/>
      </c>
    </row>
    <row r="12" spans="1:5">
      <c r="A12" s="50" t="str">
        <f>IF(B12="","",9)</f>
        <v/>
      </c>
      <c r="B12" s="7" t="str">
        <f>'Sortierung Rangliste Einzel'!P10</f>
        <v/>
      </c>
      <c r="C12" s="7" t="str">
        <f>'Sortierung Rangliste Einzel'!Q10</f>
        <v/>
      </c>
      <c r="D12" s="50" t="str">
        <f>'Sortierung Rangliste Einzel'!R10</f>
        <v/>
      </c>
      <c r="E12" s="18" t="str">
        <f>'Sortierung Rangliste Einzel'!S10</f>
        <v/>
      </c>
    </row>
    <row r="13" spans="1:5">
      <c r="A13" s="50" t="str">
        <f>IF(B13="","",10)</f>
        <v/>
      </c>
      <c r="B13" s="7" t="str">
        <f>'Sortierung Rangliste Einzel'!P11</f>
        <v/>
      </c>
      <c r="C13" s="7" t="str">
        <f>'Sortierung Rangliste Einzel'!Q11</f>
        <v/>
      </c>
      <c r="D13" s="50" t="str">
        <f>'Sortierung Rangliste Einzel'!R11</f>
        <v/>
      </c>
      <c r="E13" s="18" t="str">
        <f>'Sortierung Rangliste Einzel'!S11</f>
        <v/>
      </c>
    </row>
    <row r="14" spans="1:5">
      <c r="A14" s="50" t="str">
        <f>IF(B14="","",11)</f>
        <v/>
      </c>
      <c r="B14" s="7" t="str">
        <f>'Sortierung Rangliste Einzel'!P12</f>
        <v/>
      </c>
      <c r="C14" s="7" t="str">
        <f>'Sortierung Rangliste Einzel'!Q12</f>
        <v/>
      </c>
      <c r="D14" s="50" t="str">
        <f>'Sortierung Rangliste Einzel'!R12</f>
        <v/>
      </c>
      <c r="E14" s="18" t="str">
        <f>'Sortierung Rangliste Einzel'!S12</f>
        <v/>
      </c>
    </row>
    <row r="15" spans="1:5">
      <c r="A15" s="50" t="str">
        <f>IF(B15="","",12)</f>
        <v/>
      </c>
      <c r="B15" s="7" t="str">
        <f>'Sortierung Rangliste Einzel'!P13</f>
        <v/>
      </c>
      <c r="C15" s="7" t="str">
        <f>'Sortierung Rangliste Einzel'!Q13</f>
        <v/>
      </c>
      <c r="D15" s="50" t="str">
        <f>'Sortierung Rangliste Einzel'!R13</f>
        <v/>
      </c>
      <c r="E15" s="18" t="str">
        <f>'Sortierung Rangliste Einzel'!S13</f>
        <v/>
      </c>
    </row>
    <row r="16" spans="1:5">
      <c r="A16" s="50" t="str">
        <f>IF(B16="","",13)</f>
        <v/>
      </c>
      <c r="B16" s="7" t="str">
        <f>'Sortierung Rangliste Einzel'!P14</f>
        <v/>
      </c>
      <c r="C16" s="7" t="str">
        <f>'Sortierung Rangliste Einzel'!Q14</f>
        <v/>
      </c>
      <c r="D16" s="50" t="str">
        <f>'Sortierung Rangliste Einzel'!R14</f>
        <v/>
      </c>
      <c r="E16" s="18" t="str">
        <f>'Sortierung Rangliste Einzel'!S14</f>
        <v/>
      </c>
    </row>
    <row r="17" spans="1:5">
      <c r="A17" s="50" t="str">
        <f>IF(B17="","",14)</f>
        <v/>
      </c>
      <c r="B17" s="7" t="str">
        <f>'Sortierung Rangliste Einzel'!P15</f>
        <v/>
      </c>
      <c r="C17" s="7" t="str">
        <f>'Sortierung Rangliste Einzel'!Q15</f>
        <v/>
      </c>
      <c r="D17" s="50" t="str">
        <f>'Sortierung Rangliste Einzel'!R15</f>
        <v/>
      </c>
      <c r="E17" s="18" t="str">
        <f>'Sortierung Rangliste Einzel'!S15</f>
        <v/>
      </c>
    </row>
    <row r="18" spans="1:5">
      <c r="A18" s="50" t="str">
        <f>IF(B18="","",15)</f>
        <v/>
      </c>
      <c r="B18" s="7" t="str">
        <f>'Sortierung Rangliste Einzel'!P16</f>
        <v/>
      </c>
      <c r="C18" s="7" t="str">
        <f>'Sortierung Rangliste Einzel'!Q16</f>
        <v/>
      </c>
      <c r="D18" s="50" t="str">
        <f>'Sortierung Rangliste Einzel'!R16</f>
        <v/>
      </c>
      <c r="E18" s="18" t="str">
        <f>'Sortierung Rangliste Einzel'!S16</f>
        <v/>
      </c>
    </row>
    <row r="19" spans="1:5">
      <c r="A19" s="50" t="str">
        <f>IF(B19="","",16)</f>
        <v/>
      </c>
      <c r="B19" s="7" t="str">
        <f>'Sortierung Rangliste Einzel'!P17</f>
        <v/>
      </c>
      <c r="C19" s="7" t="str">
        <f>'Sortierung Rangliste Einzel'!Q17</f>
        <v/>
      </c>
      <c r="D19" s="50" t="str">
        <f>'Sortierung Rangliste Einzel'!R17</f>
        <v/>
      </c>
      <c r="E19" s="18" t="str">
        <f>'Sortierung Rangliste Einzel'!S17</f>
        <v/>
      </c>
    </row>
    <row r="20" spans="1:5">
      <c r="A20" s="50" t="str">
        <f>IF(B20="","",17)</f>
        <v/>
      </c>
      <c r="B20" s="7" t="str">
        <f>'Sortierung Rangliste Einzel'!P18</f>
        <v/>
      </c>
      <c r="C20" s="7" t="str">
        <f>'Sortierung Rangliste Einzel'!Q18</f>
        <v/>
      </c>
      <c r="D20" s="50" t="str">
        <f>'Sortierung Rangliste Einzel'!R18</f>
        <v/>
      </c>
      <c r="E20" s="18" t="str">
        <f>'Sortierung Rangliste Einzel'!S18</f>
        <v/>
      </c>
    </row>
    <row r="21" spans="1:5">
      <c r="A21" s="50" t="str">
        <f>IF(B21="","",18)</f>
        <v/>
      </c>
      <c r="B21" s="7" t="str">
        <f>'Sortierung Rangliste Einzel'!P19</f>
        <v/>
      </c>
      <c r="C21" s="7" t="str">
        <f>'Sortierung Rangliste Einzel'!Q19</f>
        <v/>
      </c>
      <c r="D21" s="50" t="str">
        <f>'Sortierung Rangliste Einzel'!R19</f>
        <v/>
      </c>
      <c r="E21" s="18" t="str">
        <f>'Sortierung Rangliste Einzel'!S19</f>
        <v/>
      </c>
    </row>
    <row r="22" spans="1:5">
      <c r="A22" s="50" t="str">
        <f>IF(B22="","",19)</f>
        <v/>
      </c>
      <c r="B22" s="7" t="str">
        <f>'Sortierung Rangliste Einzel'!P20</f>
        <v/>
      </c>
      <c r="C22" s="7" t="str">
        <f>'Sortierung Rangliste Einzel'!Q20</f>
        <v/>
      </c>
      <c r="D22" s="50" t="str">
        <f>'Sortierung Rangliste Einzel'!R20</f>
        <v/>
      </c>
      <c r="E22" s="18" t="str">
        <f>'Sortierung Rangliste Einzel'!S20</f>
        <v/>
      </c>
    </row>
    <row r="23" spans="1:5">
      <c r="A23" s="50" t="str">
        <f>IF(B23="","",20)</f>
        <v/>
      </c>
      <c r="B23" s="7" t="str">
        <f>'Sortierung Rangliste Einzel'!P21</f>
        <v/>
      </c>
      <c r="C23" s="7" t="str">
        <f>'Sortierung Rangliste Einzel'!Q21</f>
        <v/>
      </c>
      <c r="D23" s="50" t="str">
        <f>'Sortierung Rangliste Einzel'!R21</f>
        <v/>
      </c>
      <c r="E23" s="18" t="str">
        <f>'Sortierung Rangliste Einzel'!S21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4" sqref="E4"/>
    </sheetView>
  </sheetViews>
  <sheetFormatPr baseColWidth="10" defaultRowHeight="15"/>
  <cols>
    <col min="1" max="1" width="10.7109375" style="50" customWidth="1"/>
    <col min="2" max="3" width="20.7109375" style="7" customWidth="1"/>
    <col min="4" max="5" width="10.7109375" style="50" customWidth="1"/>
    <col min="6" max="16384" width="11.42578125" style="7"/>
  </cols>
  <sheetData>
    <row r="1" spans="1:5" s="23" customFormat="1" ht="26.25">
      <c r="A1" s="110" t="s">
        <v>102</v>
      </c>
      <c r="B1" s="98"/>
      <c r="C1" s="98"/>
      <c r="D1" s="98"/>
      <c r="E1" s="98"/>
    </row>
    <row r="3" spans="1:5" s="23" customFormat="1">
      <c r="A3" s="45" t="s">
        <v>68</v>
      </c>
      <c r="B3" s="44" t="s">
        <v>0</v>
      </c>
      <c r="C3" s="44" t="s">
        <v>1</v>
      </c>
      <c r="D3" s="45" t="s">
        <v>72</v>
      </c>
      <c r="E3" s="45" t="s">
        <v>50</v>
      </c>
    </row>
    <row r="4" spans="1:5">
      <c r="A4" s="50">
        <f>IF(B4="","",1)</f>
        <v>1</v>
      </c>
      <c r="B4" s="7" t="str">
        <f>'Sortierung Rangliste Einzel'!P23</f>
        <v xml:space="preserve">Seiler </v>
      </c>
      <c r="C4" s="7" t="str">
        <f>'Sortierung Rangliste Einzel'!Q23</f>
        <v>Franz</v>
      </c>
      <c r="D4" s="50">
        <f>'Sortierung Rangliste Einzel'!R23</f>
        <v>2535</v>
      </c>
      <c r="E4" s="18">
        <f>'Sortierung Rangliste Einzel'!S23</f>
        <v>181.07142857142858</v>
      </c>
    </row>
    <row r="5" spans="1:5">
      <c r="A5" s="50">
        <f>IF(B5="","",2)</f>
        <v>2</v>
      </c>
      <c r="B5" s="7" t="str">
        <f>'Sortierung Rangliste Einzel'!P24</f>
        <v xml:space="preserve">Hutter </v>
      </c>
      <c r="C5" s="7" t="str">
        <f>'Sortierung Rangliste Einzel'!Q24</f>
        <v>Marcel</v>
      </c>
      <c r="D5" s="50">
        <f>'Sortierung Rangliste Einzel'!R24</f>
        <v>2506</v>
      </c>
      <c r="E5" s="18">
        <f>'Sortierung Rangliste Einzel'!S24</f>
        <v>179</v>
      </c>
    </row>
    <row r="6" spans="1:5">
      <c r="A6" s="50">
        <f>IF(B6="","",3)</f>
        <v>3</v>
      </c>
      <c r="B6" s="7" t="str">
        <f>'Sortierung Rangliste Einzel'!P25</f>
        <v>Zeberli</v>
      </c>
      <c r="C6" s="7" t="str">
        <f>'Sortierung Rangliste Einzel'!Q25</f>
        <v>Martin</v>
      </c>
      <c r="D6" s="50">
        <f>'Sortierung Rangliste Einzel'!R25</f>
        <v>2408</v>
      </c>
      <c r="E6" s="18">
        <f>'Sortierung Rangliste Einzel'!S25</f>
        <v>172</v>
      </c>
    </row>
    <row r="7" spans="1:5">
      <c r="A7" s="50" t="str">
        <f>IF(B7="","",4)</f>
        <v/>
      </c>
      <c r="B7" s="7" t="str">
        <f>'Sortierung Rangliste Einzel'!P26</f>
        <v/>
      </c>
      <c r="C7" s="7" t="str">
        <f>'Sortierung Rangliste Einzel'!Q26</f>
        <v/>
      </c>
      <c r="D7" s="50" t="str">
        <f>'Sortierung Rangliste Einzel'!R26</f>
        <v/>
      </c>
      <c r="E7" s="18" t="str">
        <f>'Sortierung Rangliste Einzel'!S26</f>
        <v/>
      </c>
    </row>
    <row r="8" spans="1:5">
      <c r="A8" s="50" t="str">
        <f>IF(B8="","",5)</f>
        <v/>
      </c>
      <c r="B8" s="7" t="str">
        <f>'Sortierung Rangliste Einzel'!P27</f>
        <v/>
      </c>
      <c r="C8" s="7" t="str">
        <f>'Sortierung Rangliste Einzel'!Q27</f>
        <v/>
      </c>
      <c r="D8" s="50" t="str">
        <f>'Sortierung Rangliste Einzel'!R27</f>
        <v/>
      </c>
      <c r="E8" s="18" t="str">
        <f>'Sortierung Rangliste Einzel'!S27</f>
        <v/>
      </c>
    </row>
    <row r="9" spans="1:5">
      <c r="A9" s="50" t="str">
        <f>IF(B9="","",6)</f>
        <v/>
      </c>
      <c r="B9" s="7" t="str">
        <f>'Sortierung Rangliste Einzel'!P28</f>
        <v/>
      </c>
      <c r="C9" s="7" t="str">
        <f>'Sortierung Rangliste Einzel'!Q28</f>
        <v/>
      </c>
      <c r="D9" s="50" t="str">
        <f>'Sortierung Rangliste Einzel'!R28</f>
        <v/>
      </c>
      <c r="E9" s="18" t="str">
        <f>'Sortierung Rangliste Einzel'!S28</f>
        <v/>
      </c>
    </row>
    <row r="10" spans="1:5">
      <c r="A10" s="50" t="str">
        <f>IF(B10="","",7)</f>
        <v/>
      </c>
      <c r="B10" s="7" t="str">
        <f>'Sortierung Rangliste Einzel'!P29</f>
        <v/>
      </c>
      <c r="C10" s="7" t="str">
        <f>'Sortierung Rangliste Einzel'!Q29</f>
        <v/>
      </c>
      <c r="D10" s="50" t="str">
        <f>'Sortierung Rangliste Einzel'!R29</f>
        <v/>
      </c>
      <c r="E10" s="18" t="str">
        <f>'Sortierung Rangliste Einzel'!S29</f>
        <v/>
      </c>
    </row>
    <row r="11" spans="1:5">
      <c r="A11" s="50" t="str">
        <f>IF(B11="","",8)</f>
        <v/>
      </c>
      <c r="B11" s="7" t="str">
        <f>'Sortierung Rangliste Einzel'!P30</f>
        <v/>
      </c>
      <c r="C11" s="7" t="str">
        <f>'Sortierung Rangliste Einzel'!Q30</f>
        <v/>
      </c>
      <c r="D11" s="50" t="str">
        <f>'Sortierung Rangliste Einzel'!R30</f>
        <v/>
      </c>
      <c r="E11" s="18" t="str">
        <f>'Sortierung Rangliste Einzel'!S30</f>
        <v/>
      </c>
    </row>
    <row r="12" spans="1:5">
      <c r="A12" s="50" t="str">
        <f>IF(B12="","",9)</f>
        <v/>
      </c>
      <c r="B12" s="7" t="str">
        <f>'Sortierung Rangliste Einzel'!P31</f>
        <v/>
      </c>
      <c r="C12" s="7" t="str">
        <f>'Sortierung Rangliste Einzel'!Q31</f>
        <v/>
      </c>
      <c r="D12" s="50" t="str">
        <f>'Sortierung Rangliste Einzel'!R31</f>
        <v/>
      </c>
      <c r="E12" s="18" t="str">
        <f>'Sortierung Rangliste Einzel'!S31</f>
        <v/>
      </c>
    </row>
    <row r="13" spans="1:5">
      <c r="A13" s="50" t="str">
        <f>IF(B13="","",10)</f>
        <v/>
      </c>
      <c r="B13" s="7" t="str">
        <f>'Sortierung Rangliste Einzel'!P32</f>
        <v/>
      </c>
      <c r="C13" s="7" t="str">
        <f>'Sortierung Rangliste Einzel'!Q32</f>
        <v/>
      </c>
      <c r="D13" s="50" t="str">
        <f>'Sortierung Rangliste Einzel'!R32</f>
        <v/>
      </c>
      <c r="E13" s="18" t="str">
        <f>'Sortierung Rangliste Einzel'!S32</f>
        <v/>
      </c>
    </row>
    <row r="14" spans="1:5">
      <c r="A14" s="50" t="str">
        <f>IF(B14="","",11)</f>
        <v/>
      </c>
      <c r="B14" s="7" t="str">
        <f>'Sortierung Rangliste Einzel'!P33</f>
        <v/>
      </c>
      <c r="C14" s="7" t="str">
        <f>'Sortierung Rangliste Einzel'!Q33</f>
        <v/>
      </c>
      <c r="D14" s="50" t="str">
        <f>'Sortierung Rangliste Einzel'!R33</f>
        <v/>
      </c>
      <c r="E14" s="18" t="str">
        <f>'Sortierung Rangliste Einzel'!S33</f>
        <v/>
      </c>
    </row>
    <row r="15" spans="1:5">
      <c r="A15" s="50" t="str">
        <f>IF(B15="","",12)</f>
        <v/>
      </c>
      <c r="B15" s="7" t="str">
        <f>'Sortierung Rangliste Einzel'!P34</f>
        <v/>
      </c>
      <c r="C15" s="7" t="str">
        <f>'Sortierung Rangliste Einzel'!Q34</f>
        <v/>
      </c>
      <c r="D15" s="50" t="str">
        <f>'Sortierung Rangliste Einzel'!R34</f>
        <v/>
      </c>
      <c r="E15" s="18" t="str">
        <f>'Sortierung Rangliste Einzel'!S34</f>
        <v/>
      </c>
    </row>
    <row r="16" spans="1:5">
      <c r="A16" s="50" t="str">
        <f>IF(B16="","",13)</f>
        <v/>
      </c>
      <c r="B16" s="7" t="str">
        <f>'Sortierung Rangliste Einzel'!P35</f>
        <v/>
      </c>
      <c r="C16" s="7" t="str">
        <f>'Sortierung Rangliste Einzel'!Q35</f>
        <v/>
      </c>
      <c r="D16" s="50" t="str">
        <f>'Sortierung Rangliste Einzel'!R35</f>
        <v/>
      </c>
      <c r="E16" s="18" t="str">
        <f>'Sortierung Rangliste Einzel'!S35</f>
        <v/>
      </c>
    </row>
    <row r="17" spans="1:5">
      <c r="A17" s="50" t="str">
        <f>IF(B17="","",14)</f>
        <v/>
      </c>
      <c r="B17" s="7" t="str">
        <f>'Sortierung Rangliste Einzel'!P36</f>
        <v/>
      </c>
      <c r="C17" s="7" t="str">
        <f>'Sortierung Rangliste Einzel'!Q36</f>
        <v/>
      </c>
      <c r="D17" s="50" t="str">
        <f>'Sortierung Rangliste Einzel'!R36</f>
        <v/>
      </c>
      <c r="E17" s="18" t="str">
        <f>'Sortierung Rangliste Einzel'!S36</f>
        <v/>
      </c>
    </row>
    <row r="18" spans="1:5">
      <c r="A18" s="50" t="str">
        <f>IF(B18="","",15)</f>
        <v/>
      </c>
      <c r="B18" s="7" t="str">
        <f>'Sortierung Rangliste Einzel'!P37</f>
        <v/>
      </c>
      <c r="C18" s="7" t="str">
        <f>'Sortierung Rangliste Einzel'!Q37</f>
        <v/>
      </c>
      <c r="D18" s="50" t="str">
        <f>'Sortierung Rangliste Einzel'!R37</f>
        <v/>
      </c>
      <c r="E18" s="18" t="str">
        <f>'Sortierung Rangliste Einzel'!S37</f>
        <v/>
      </c>
    </row>
    <row r="19" spans="1:5">
      <c r="A19" s="50" t="str">
        <f>IF(B19="","",16)</f>
        <v/>
      </c>
      <c r="B19" s="7" t="str">
        <f>'Sortierung Rangliste Einzel'!P38</f>
        <v/>
      </c>
      <c r="C19" s="7" t="str">
        <f>'Sortierung Rangliste Einzel'!Q38</f>
        <v/>
      </c>
      <c r="D19" s="50" t="str">
        <f>'Sortierung Rangliste Einzel'!R38</f>
        <v/>
      </c>
      <c r="E19" s="18" t="str">
        <f>'Sortierung Rangliste Einzel'!S38</f>
        <v/>
      </c>
    </row>
    <row r="20" spans="1:5">
      <c r="A20" s="50" t="str">
        <f>IF(B20="","",17)</f>
        <v/>
      </c>
      <c r="B20" s="7" t="str">
        <f>'Sortierung Rangliste Einzel'!P39</f>
        <v/>
      </c>
      <c r="C20" s="7" t="str">
        <f>'Sortierung Rangliste Einzel'!Q39</f>
        <v/>
      </c>
      <c r="D20" s="50" t="str">
        <f>'Sortierung Rangliste Einzel'!R39</f>
        <v/>
      </c>
      <c r="E20" s="18" t="str">
        <f>'Sortierung Rangliste Einzel'!S39</f>
        <v/>
      </c>
    </row>
    <row r="21" spans="1:5">
      <c r="A21" s="50" t="str">
        <f>IF(B21="","",18)</f>
        <v/>
      </c>
      <c r="B21" s="7" t="str">
        <f>'Sortierung Rangliste Einzel'!P40</f>
        <v/>
      </c>
      <c r="C21" s="7" t="str">
        <f>'Sortierung Rangliste Einzel'!Q40</f>
        <v/>
      </c>
      <c r="D21" s="50" t="str">
        <f>'Sortierung Rangliste Einzel'!R40</f>
        <v/>
      </c>
      <c r="E21" s="18" t="str">
        <f>'Sortierung Rangliste Einzel'!S40</f>
        <v/>
      </c>
    </row>
    <row r="22" spans="1:5">
      <c r="A22" s="50" t="str">
        <f>IF(B22="","",19)</f>
        <v/>
      </c>
      <c r="B22" s="7" t="str">
        <f>'Sortierung Rangliste Einzel'!P41</f>
        <v/>
      </c>
      <c r="C22" s="7" t="str">
        <f>'Sortierung Rangliste Einzel'!Q41</f>
        <v/>
      </c>
      <c r="D22" s="50" t="str">
        <f>'Sortierung Rangliste Einzel'!R41</f>
        <v/>
      </c>
      <c r="E22" s="18" t="str">
        <f>'Sortierung Rangliste Einzel'!S41</f>
        <v/>
      </c>
    </row>
    <row r="23" spans="1:5">
      <c r="A23" s="50" t="str">
        <f>IF(B23="","",20)</f>
        <v/>
      </c>
      <c r="B23" s="7" t="str">
        <f>'Sortierung Rangliste Einzel'!P42</f>
        <v/>
      </c>
      <c r="C23" s="7" t="str">
        <f>'Sortierung Rangliste Einzel'!Q42</f>
        <v/>
      </c>
      <c r="D23" s="50" t="str">
        <f>'Sortierung Rangliste Einzel'!R42</f>
        <v/>
      </c>
      <c r="E23" s="18" t="str">
        <f>'Sortierung Rangliste Einzel'!S42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B21" sqref="B21"/>
    </sheetView>
  </sheetViews>
  <sheetFormatPr baseColWidth="10" defaultRowHeight="15"/>
  <cols>
    <col min="1" max="1" width="10.7109375" style="50" customWidth="1"/>
    <col min="2" max="3" width="20.7109375" style="7" customWidth="1"/>
    <col min="4" max="5" width="10.7109375" style="50" customWidth="1"/>
    <col min="6" max="16384" width="11.42578125" style="7"/>
  </cols>
  <sheetData>
    <row r="1" spans="1:5" s="23" customFormat="1" ht="26.25">
      <c r="A1" s="110" t="s">
        <v>103</v>
      </c>
      <c r="B1" s="98"/>
      <c r="C1" s="98"/>
      <c r="D1" s="98"/>
      <c r="E1" s="98"/>
    </row>
    <row r="3" spans="1:5" s="23" customFormat="1">
      <c r="A3" s="45" t="s">
        <v>68</v>
      </c>
      <c r="B3" s="44" t="s">
        <v>0</v>
      </c>
      <c r="C3" s="44" t="s">
        <v>1</v>
      </c>
      <c r="D3" s="45" t="s">
        <v>72</v>
      </c>
      <c r="E3" s="45" t="s">
        <v>50</v>
      </c>
    </row>
    <row r="4" spans="1:5">
      <c r="A4" s="50">
        <f>IF(B4="","",1)</f>
        <v>1</v>
      </c>
      <c r="B4" s="7" t="str">
        <f>'Sortierung Rangliste Einzel'!P44</f>
        <v xml:space="preserve">Unternährer </v>
      </c>
      <c r="C4" s="7" t="str">
        <f>'Sortierung Rangliste Einzel'!Q44</f>
        <v>Peter</v>
      </c>
      <c r="D4" s="50">
        <f>'Sortierung Rangliste Einzel'!R44</f>
        <v>2470</v>
      </c>
      <c r="E4" s="18">
        <f>'Sortierung Rangliste Einzel'!S44</f>
        <v>176.42857142857142</v>
      </c>
    </row>
    <row r="5" spans="1:5">
      <c r="A5" s="50">
        <f>IF(B5="","",2)</f>
        <v>2</v>
      </c>
      <c r="B5" s="7" t="str">
        <f>'Sortierung Rangliste Einzel'!P45</f>
        <v xml:space="preserve">Bacchi </v>
      </c>
      <c r="C5" s="7" t="str">
        <f>'Sortierung Rangliste Einzel'!Q45</f>
        <v>Pascal</v>
      </c>
      <c r="D5" s="50">
        <f>'Sortierung Rangliste Einzel'!R45</f>
        <v>2437</v>
      </c>
      <c r="E5" s="18">
        <f>'Sortierung Rangliste Einzel'!S45</f>
        <v>174.07142857142858</v>
      </c>
    </row>
    <row r="6" spans="1:5">
      <c r="A6" s="50">
        <f>IF(B6="","",3)</f>
        <v>3</v>
      </c>
      <c r="B6" s="7" t="str">
        <f>'Sortierung Rangliste Einzel'!P46</f>
        <v xml:space="preserve">Famà </v>
      </c>
      <c r="C6" s="7" t="str">
        <f>'Sortierung Rangliste Einzel'!Q46</f>
        <v>Tindaro</v>
      </c>
      <c r="D6" s="50">
        <f>'Sortierung Rangliste Einzel'!R46</f>
        <v>2421</v>
      </c>
      <c r="E6" s="18">
        <f>'Sortierung Rangliste Einzel'!S46</f>
        <v>172.92857142857142</v>
      </c>
    </row>
    <row r="7" spans="1:5">
      <c r="A7" s="50">
        <f>IF(B7="","",4)</f>
        <v>4</v>
      </c>
      <c r="B7" s="7" t="str">
        <f>'Sortierung Rangliste Einzel'!P47</f>
        <v>Simeaner</v>
      </c>
      <c r="C7" s="7" t="str">
        <f>'Sortierung Rangliste Einzel'!Q47</f>
        <v>Andreas</v>
      </c>
      <c r="D7" s="50">
        <f>'Sortierung Rangliste Einzel'!R47</f>
        <v>2313</v>
      </c>
      <c r="E7" s="18">
        <f>'Sortierung Rangliste Einzel'!S47</f>
        <v>165.21428571428572</v>
      </c>
    </row>
    <row r="8" spans="1:5">
      <c r="A8" s="50">
        <f>IF(B8="","",5)</f>
        <v>5</v>
      </c>
      <c r="B8" s="7" t="str">
        <f>'Sortierung Rangliste Einzel'!P48</f>
        <v>Sieber</v>
      </c>
      <c r="C8" s="7" t="str">
        <f>'Sortierung Rangliste Einzel'!Q48</f>
        <v>Heini</v>
      </c>
      <c r="D8" s="50">
        <f>'Sortierung Rangliste Einzel'!R48</f>
        <v>2213</v>
      </c>
      <c r="E8" s="18">
        <f>'Sortierung Rangliste Einzel'!S48</f>
        <v>158.07142857142858</v>
      </c>
    </row>
    <row r="9" spans="1:5">
      <c r="A9" s="50">
        <f>IF(B9="","",6)</f>
        <v>6</v>
      </c>
      <c r="B9" s="7" t="str">
        <f>'Sortierung Rangliste Einzel'!P49</f>
        <v>Winiger</v>
      </c>
      <c r="C9" s="7" t="str">
        <f>'Sortierung Rangliste Einzel'!Q49</f>
        <v>Elias</v>
      </c>
      <c r="D9" s="50">
        <f>'Sortierung Rangliste Einzel'!R49</f>
        <v>2064</v>
      </c>
      <c r="E9" s="18">
        <f>'Sortierung Rangliste Einzel'!S49</f>
        <v>147.42857142857142</v>
      </c>
    </row>
    <row r="10" spans="1:5">
      <c r="A10" s="50">
        <f>IF(B10="","",7)</f>
        <v>7</v>
      </c>
      <c r="B10" s="7" t="str">
        <f>'Sortierung Rangliste Einzel'!P50</f>
        <v xml:space="preserve">Fehr </v>
      </c>
      <c r="C10" s="7" t="str">
        <f>'Sortierung Rangliste Einzel'!Q50</f>
        <v>Marcel</v>
      </c>
      <c r="D10" s="50">
        <f>'Sortierung Rangliste Einzel'!R50</f>
        <v>1998</v>
      </c>
      <c r="E10" s="18">
        <f>'Sortierung Rangliste Einzel'!S50</f>
        <v>142.71428571428572</v>
      </c>
    </row>
    <row r="11" spans="1:5">
      <c r="A11" s="50">
        <f>IF(B11="","",8)</f>
        <v>8</v>
      </c>
      <c r="B11" s="7" t="str">
        <f>'Sortierung Rangliste Einzel'!P51</f>
        <v xml:space="preserve">Tellenbach </v>
      </c>
      <c r="C11" s="7" t="str">
        <f>'Sortierung Rangliste Einzel'!Q51</f>
        <v>Hansruedi</v>
      </c>
      <c r="D11" s="50">
        <f>'Sortierung Rangliste Einzel'!R51</f>
        <v>1994</v>
      </c>
      <c r="E11" s="18">
        <f>'Sortierung Rangliste Einzel'!S51</f>
        <v>142.42857142857142</v>
      </c>
    </row>
    <row r="12" spans="1:5">
      <c r="A12" s="50">
        <f>IF(B12="","",9)</f>
        <v>9</v>
      </c>
      <c r="B12" s="7" t="str">
        <f>'Sortierung Rangliste Einzel'!P52</f>
        <v xml:space="preserve">Hodzic </v>
      </c>
      <c r="C12" s="7" t="str">
        <f>'Sortierung Rangliste Einzel'!Q52</f>
        <v>Levin</v>
      </c>
      <c r="D12" s="50">
        <f>'Sortierung Rangliste Einzel'!R52</f>
        <v>1481</v>
      </c>
      <c r="E12" s="18">
        <f>'Sortierung Rangliste Einzel'!S52</f>
        <v>105.78571428571429</v>
      </c>
    </row>
    <row r="13" spans="1:5">
      <c r="A13" s="50" t="str">
        <f>IF(B13="","",10)</f>
        <v/>
      </c>
      <c r="B13" s="7" t="str">
        <f>'Sortierung Rangliste Einzel'!P53</f>
        <v/>
      </c>
      <c r="C13" s="7" t="str">
        <f>'Sortierung Rangliste Einzel'!Q53</f>
        <v/>
      </c>
      <c r="D13" s="50" t="str">
        <f>'Sortierung Rangliste Einzel'!R53</f>
        <v/>
      </c>
      <c r="E13" s="18" t="str">
        <f>'Sortierung Rangliste Einzel'!S53</f>
        <v/>
      </c>
    </row>
    <row r="14" spans="1:5">
      <c r="A14" s="50" t="str">
        <f>IF(B14="","",11)</f>
        <v/>
      </c>
      <c r="B14" s="7" t="str">
        <f>'Sortierung Rangliste Einzel'!P54</f>
        <v/>
      </c>
      <c r="C14" s="7" t="str">
        <f>'Sortierung Rangliste Einzel'!Q54</f>
        <v/>
      </c>
      <c r="D14" s="50" t="str">
        <f>'Sortierung Rangliste Einzel'!R54</f>
        <v/>
      </c>
      <c r="E14" s="18" t="str">
        <f>'Sortierung Rangliste Einzel'!S54</f>
        <v/>
      </c>
    </row>
    <row r="15" spans="1:5">
      <c r="A15" s="50" t="str">
        <f>IF(B15="","",12)</f>
        <v/>
      </c>
      <c r="B15" s="7" t="str">
        <f>'Sortierung Rangliste Einzel'!P55</f>
        <v/>
      </c>
      <c r="C15" s="7" t="str">
        <f>'Sortierung Rangliste Einzel'!Q55</f>
        <v/>
      </c>
      <c r="D15" s="50" t="str">
        <f>'Sortierung Rangliste Einzel'!R55</f>
        <v/>
      </c>
      <c r="E15" s="18" t="str">
        <f>'Sortierung Rangliste Einzel'!S55</f>
        <v/>
      </c>
    </row>
    <row r="16" spans="1:5">
      <c r="A16" s="50" t="str">
        <f>IF(B16="","",13)</f>
        <v/>
      </c>
      <c r="B16" s="7" t="str">
        <f>'Sortierung Rangliste Einzel'!P56</f>
        <v/>
      </c>
      <c r="C16" s="7" t="str">
        <f>'Sortierung Rangliste Einzel'!Q56</f>
        <v/>
      </c>
      <c r="D16" s="50" t="str">
        <f>'Sortierung Rangliste Einzel'!R56</f>
        <v/>
      </c>
      <c r="E16" s="18" t="str">
        <f>'Sortierung Rangliste Einzel'!S56</f>
        <v/>
      </c>
    </row>
    <row r="17" spans="1:5">
      <c r="A17" s="50" t="str">
        <f>IF(B17="","",14)</f>
        <v/>
      </c>
      <c r="B17" s="7" t="str">
        <f>'Sortierung Rangliste Einzel'!P57</f>
        <v/>
      </c>
      <c r="C17" s="7" t="str">
        <f>'Sortierung Rangliste Einzel'!Q57</f>
        <v/>
      </c>
      <c r="D17" s="50" t="str">
        <f>'Sortierung Rangliste Einzel'!R57</f>
        <v/>
      </c>
      <c r="E17" s="18" t="str">
        <f>'Sortierung Rangliste Einzel'!S57</f>
        <v/>
      </c>
    </row>
    <row r="18" spans="1:5">
      <c r="A18" s="50" t="str">
        <f>IF(B18="","",15)</f>
        <v/>
      </c>
      <c r="B18" s="7" t="str">
        <f>'Sortierung Rangliste Einzel'!P58</f>
        <v/>
      </c>
      <c r="C18" s="7" t="str">
        <f>'Sortierung Rangliste Einzel'!Q58</f>
        <v/>
      </c>
      <c r="D18" s="50" t="str">
        <f>'Sortierung Rangliste Einzel'!R58</f>
        <v/>
      </c>
      <c r="E18" s="18" t="str">
        <f>'Sortierung Rangliste Einzel'!S58</f>
        <v/>
      </c>
    </row>
    <row r="19" spans="1:5">
      <c r="A19" s="50" t="str">
        <f>IF(B19="","",16)</f>
        <v/>
      </c>
      <c r="B19" s="7" t="str">
        <f>'Sortierung Rangliste Einzel'!P59</f>
        <v/>
      </c>
      <c r="C19" s="7" t="str">
        <f>'Sortierung Rangliste Einzel'!Q59</f>
        <v/>
      </c>
      <c r="D19" s="50" t="str">
        <f>'Sortierung Rangliste Einzel'!R59</f>
        <v/>
      </c>
      <c r="E19" s="18" t="str">
        <f>'Sortierung Rangliste Einzel'!S59</f>
        <v/>
      </c>
    </row>
    <row r="20" spans="1:5">
      <c r="A20" s="50" t="str">
        <f>IF(B20="","",17)</f>
        <v/>
      </c>
      <c r="B20" s="7" t="str">
        <f>'Sortierung Rangliste Einzel'!P60</f>
        <v/>
      </c>
      <c r="C20" s="7" t="str">
        <f>'Sortierung Rangliste Einzel'!Q60</f>
        <v/>
      </c>
      <c r="D20" s="50" t="str">
        <f>'Sortierung Rangliste Einzel'!R60</f>
        <v/>
      </c>
      <c r="E20" s="18" t="str">
        <f>'Sortierung Rangliste Einzel'!S60</f>
        <v/>
      </c>
    </row>
    <row r="21" spans="1:5">
      <c r="A21" s="50" t="str">
        <f>IF(B21="","",18)</f>
        <v/>
      </c>
      <c r="B21" s="7" t="str">
        <f>'Sortierung Rangliste Einzel'!P61</f>
        <v/>
      </c>
      <c r="C21" s="7" t="str">
        <f>'Sortierung Rangliste Einzel'!Q61</f>
        <v/>
      </c>
      <c r="D21" s="50" t="str">
        <f>'Sortierung Rangliste Einzel'!R61</f>
        <v/>
      </c>
      <c r="E21" s="18" t="str">
        <f>'Sortierung Rangliste Einzel'!S61</f>
        <v/>
      </c>
    </row>
    <row r="22" spans="1:5">
      <c r="A22" s="50" t="str">
        <f>IF(B22="","",19)</f>
        <v/>
      </c>
      <c r="B22" s="7" t="str">
        <f>'Sortierung Rangliste Einzel'!P62</f>
        <v/>
      </c>
      <c r="C22" s="7" t="str">
        <f>'Sortierung Rangliste Einzel'!Q62</f>
        <v/>
      </c>
      <c r="D22" s="50" t="str">
        <f>'Sortierung Rangliste Einzel'!R62</f>
        <v/>
      </c>
      <c r="E22" s="18" t="str">
        <f>'Sortierung Rangliste Einzel'!S62</f>
        <v/>
      </c>
    </row>
    <row r="23" spans="1:5">
      <c r="A23" s="50" t="str">
        <f>IF(B23="","",20)</f>
        <v/>
      </c>
      <c r="B23" s="7" t="str">
        <f>'Sortierung Rangliste Einzel'!P63</f>
        <v/>
      </c>
      <c r="C23" s="7" t="str">
        <f>'Sortierung Rangliste Einzel'!Q63</f>
        <v/>
      </c>
      <c r="D23" s="50" t="str">
        <f>'Sortierung Rangliste Einzel'!R63</f>
        <v/>
      </c>
      <c r="E23" s="18" t="str">
        <f>'Sortierung Rangliste Einzel'!S63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F1"/>
    </sheetView>
  </sheetViews>
  <sheetFormatPr baseColWidth="10" defaultRowHeight="15"/>
  <cols>
    <col min="1" max="1" width="10.7109375" style="50" customWidth="1"/>
    <col min="2" max="3" width="20.7109375" style="7" customWidth="1"/>
    <col min="4" max="4" width="5.7109375" style="50" customWidth="1"/>
    <col min="5" max="6" width="10.7109375" style="50" customWidth="1"/>
    <col min="7" max="16384" width="11.42578125" style="7"/>
  </cols>
  <sheetData>
    <row r="1" spans="1:6" s="23" customFormat="1" ht="26.25">
      <c r="A1" s="110" t="s">
        <v>107</v>
      </c>
      <c r="B1" s="98"/>
      <c r="C1" s="98"/>
      <c r="D1" s="98"/>
      <c r="E1" s="98"/>
      <c r="F1" s="98"/>
    </row>
    <row r="3" spans="1:6" s="23" customFormat="1">
      <c r="A3" s="45" t="s">
        <v>68</v>
      </c>
      <c r="B3" s="44" t="s">
        <v>0</v>
      </c>
      <c r="C3" s="44" t="s">
        <v>1</v>
      </c>
      <c r="D3" s="45" t="s">
        <v>3</v>
      </c>
      <c r="E3" s="45" t="s">
        <v>72</v>
      </c>
      <c r="F3" s="45" t="s">
        <v>50</v>
      </c>
    </row>
    <row r="4" spans="1:6">
      <c r="A4" s="50">
        <f>IF(B4="","",1)</f>
        <v>1</v>
      </c>
      <c r="B4" s="7" t="str">
        <f>'Sortierung Rangliste Einzel'!P65</f>
        <v xml:space="preserve">Seiler </v>
      </c>
      <c r="C4" s="7" t="str">
        <f>'Sortierung Rangliste Einzel'!Q65</f>
        <v>Franz</v>
      </c>
      <c r="D4" s="50">
        <f>'Sortierung Rangliste Einzel'!T65</f>
        <v>20</v>
      </c>
      <c r="E4" s="50">
        <f>'Sortierung Rangliste Einzel'!R65</f>
        <v>2815</v>
      </c>
      <c r="F4" s="18">
        <f>'Sortierung Rangliste Einzel'!S65</f>
        <v>201.07142857142858</v>
      </c>
    </row>
    <row r="5" spans="1:6">
      <c r="A5" s="50">
        <f>IF(B5="","",2)</f>
        <v>2</v>
      </c>
      <c r="B5" s="7" t="str">
        <f>'Sortierung Rangliste Einzel'!P66</f>
        <v xml:space="preserve">Unternährer </v>
      </c>
      <c r="C5" s="7" t="str">
        <f>'Sortierung Rangliste Einzel'!Q66</f>
        <v>Peter</v>
      </c>
      <c r="D5" s="50">
        <f>'Sortierung Rangliste Einzel'!T66</f>
        <v>24</v>
      </c>
      <c r="E5" s="50">
        <f>'Sortierung Rangliste Einzel'!R66</f>
        <v>2806</v>
      </c>
      <c r="F5" s="18">
        <f>'Sortierung Rangliste Einzel'!S66</f>
        <v>200.42857142857142</v>
      </c>
    </row>
    <row r="6" spans="1:6">
      <c r="A6" s="50">
        <f>IF(B6="","",3)</f>
        <v>3</v>
      </c>
      <c r="B6" s="7" t="str">
        <f>'Sortierung Rangliste Einzel'!P67</f>
        <v xml:space="preserve">Steiner </v>
      </c>
      <c r="C6" s="7" t="str">
        <f>'Sortierung Rangliste Einzel'!Q67</f>
        <v>Willy</v>
      </c>
      <c r="D6" s="50">
        <f>'Sortierung Rangliste Einzel'!T67</f>
        <v>22</v>
      </c>
      <c r="E6" s="50">
        <f>'Sortierung Rangliste Einzel'!R67</f>
        <v>2794</v>
      </c>
      <c r="F6" s="18">
        <f>'Sortierung Rangliste Einzel'!S67</f>
        <v>199.57142857142858</v>
      </c>
    </row>
    <row r="7" spans="1:6">
      <c r="A7" s="50">
        <f>IF(B7="","",4)</f>
        <v>4</v>
      </c>
      <c r="B7" s="7" t="str">
        <f>'Sortierung Rangliste Einzel'!P68</f>
        <v>Sieber</v>
      </c>
      <c r="C7" s="7" t="str">
        <f>'Sortierung Rangliste Einzel'!Q68</f>
        <v>Heini</v>
      </c>
      <c r="D7" s="50">
        <f>'Sortierung Rangliste Einzel'!T68</f>
        <v>41</v>
      </c>
      <c r="E7" s="50">
        <f>'Sortierung Rangliste Einzel'!R68</f>
        <v>2787</v>
      </c>
      <c r="F7" s="18">
        <f>'Sortierung Rangliste Einzel'!S68</f>
        <v>199.07142857142858</v>
      </c>
    </row>
    <row r="8" spans="1:6">
      <c r="A8" s="50">
        <f>IF(B8="","",5)</f>
        <v>5</v>
      </c>
      <c r="B8" s="7" t="str">
        <f>'Sortierung Rangliste Einzel'!P69</f>
        <v xml:space="preserve">Bacchi </v>
      </c>
      <c r="C8" s="7" t="str">
        <f>'Sortierung Rangliste Einzel'!Q69</f>
        <v>Pascal</v>
      </c>
      <c r="D8" s="50">
        <f>'Sortierung Rangliste Einzel'!T69</f>
        <v>24</v>
      </c>
      <c r="E8" s="50">
        <f>'Sortierung Rangliste Einzel'!R69</f>
        <v>2773</v>
      </c>
      <c r="F8" s="18">
        <f>'Sortierung Rangliste Einzel'!S69</f>
        <v>198.07142857142858</v>
      </c>
    </row>
    <row r="9" spans="1:6">
      <c r="A9" s="50">
        <f>IF(B9="","",6)</f>
        <v>6</v>
      </c>
      <c r="B9" s="7" t="str">
        <f>'Sortierung Rangliste Einzel'!P70</f>
        <v xml:space="preserve">Hutter </v>
      </c>
      <c r="C9" s="7" t="str">
        <f>'Sortierung Rangliste Einzel'!Q70</f>
        <v>Marcel</v>
      </c>
      <c r="D9" s="50">
        <f>'Sortierung Rangliste Einzel'!T70</f>
        <v>19</v>
      </c>
      <c r="E9" s="50">
        <f>'Sortierung Rangliste Einzel'!R70</f>
        <v>2772</v>
      </c>
      <c r="F9" s="18">
        <f>'Sortierung Rangliste Einzel'!S70</f>
        <v>198</v>
      </c>
    </row>
    <row r="10" spans="1:6">
      <c r="A10" s="50">
        <f>IF(B10="","",7)</f>
        <v>7</v>
      </c>
      <c r="B10" s="7" t="str">
        <f>'Sortierung Rangliste Einzel'!P71</f>
        <v xml:space="preserve">Famà </v>
      </c>
      <c r="C10" s="7" t="str">
        <f>'Sortierung Rangliste Einzel'!Q71</f>
        <v>Tindaro</v>
      </c>
      <c r="D10" s="50">
        <f>'Sortierung Rangliste Einzel'!T71</f>
        <v>25</v>
      </c>
      <c r="E10" s="50">
        <f>'Sortierung Rangliste Einzel'!R71</f>
        <v>2771</v>
      </c>
      <c r="F10" s="18">
        <f>'Sortierung Rangliste Einzel'!S71</f>
        <v>197.92857142857142</v>
      </c>
    </row>
    <row r="11" spans="1:6">
      <c r="A11" s="50">
        <f>IF(B11="","",8)</f>
        <v>8</v>
      </c>
      <c r="B11" s="7" t="str">
        <f>'Sortierung Rangliste Einzel'!P72</f>
        <v xml:space="preserve">Fehr </v>
      </c>
      <c r="C11" s="7" t="str">
        <f>'Sortierung Rangliste Einzel'!Q72</f>
        <v>Marcel</v>
      </c>
      <c r="D11" s="50">
        <f>'Sortierung Rangliste Einzel'!T72</f>
        <v>53</v>
      </c>
      <c r="E11" s="50">
        <f>'Sortierung Rangliste Einzel'!R72</f>
        <v>2740</v>
      </c>
      <c r="F11" s="18">
        <f>'Sortierung Rangliste Einzel'!S72</f>
        <v>195.71428571428572</v>
      </c>
    </row>
    <row r="12" spans="1:6">
      <c r="A12" s="50">
        <f>IF(B12="","",9)</f>
        <v>9</v>
      </c>
      <c r="B12" s="7" t="str">
        <f>'Sortierung Rangliste Einzel'!P73</f>
        <v>Winiger</v>
      </c>
      <c r="C12" s="7" t="str">
        <f>'Sortierung Rangliste Einzel'!Q73</f>
        <v>Elias</v>
      </c>
      <c r="D12" s="50">
        <f>'Sortierung Rangliste Einzel'!T73</f>
        <v>46</v>
      </c>
      <c r="E12" s="50">
        <f>'Sortierung Rangliste Einzel'!R73</f>
        <v>2708</v>
      </c>
      <c r="F12" s="18">
        <f>'Sortierung Rangliste Einzel'!S73</f>
        <v>193.42857142857142</v>
      </c>
    </row>
    <row r="13" spans="1:6">
      <c r="A13" s="50">
        <f>IF(B13="","",10)</f>
        <v>10</v>
      </c>
      <c r="B13" s="7" t="str">
        <f>'Sortierung Rangliste Einzel'!P74</f>
        <v>Simeaner</v>
      </c>
      <c r="C13" s="7" t="str">
        <f>'Sortierung Rangliste Einzel'!Q74</f>
        <v>Andreas</v>
      </c>
      <c r="D13" s="50">
        <f>'Sortierung Rangliste Einzel'!T74</f>
        <v>26</v>
      </c>
      <c r="E13" s="50">
        <f>'Sortierung Rangliste Einzel'!R74</f>
        <v>2677</v>
      </c>
      <c r="F13" s="18">
        <f>'Sortierung Rangliste Einzel'!S74</f>
        <v>191.21428571428572</v>
      </c>
    </row>
    <row r="14" spans="1:6">
      <c r="A14" s="50">
        <f>IF(B14="","",11)</f>
        <v>11</v>
      </c>
      <c r="B14" s="7" t="str">
        <f>'Sortierung Rangliste Einzel'!P75</f>
        <v xml:space="preserve">Fehr </v>
      </c>
      <c r="C14" s="7" t="str">
        <f>'Sortierung Rangliste Einzel'!Q75</f>
        <v>Patrick</v>
      </c>
      <c r="D14" s="50">
        <f>'Sortierung Rangliste Einzel'!T75</f>
        <v>18</v>
      </c>
      <c r="E14" s="50">
        <f>'Sortierung Rangliste Einzel'!R75</f>
        <v>2668</v>
      </c>
      <c r="F14" s="18">
        <f>'Sortierung Rangliste Einzel'!S75</f>
        <v>190.57142857142858</v>
      </c>
    </row>
    <row r="15" spans="1:6">
      <c r="A15" s="50">
        <f>IF(B15="","",12)</f>
        <v>12</v>
      </c>
      <c r="B15" s="7" t="str">
        <f>'Sortierung Rangliste Einzel'!P76</f>
        <v>Zeberli</v>
      </c>
      <c r="C15" s="7" t="str">
        <f>'Sortierung Rangliste Einzel'!Q76</f>
        <v>Martin</v>
      </c>
      <c r="D15" s="50">
        <f>'Sortierung Rangliste Einzel'!T76</f>
        <v>18</v>
      </c>
      <c r="E15" s="50">
        <f>'Sortierung Rangliste Einzel'!R76</f>
        <v>2660</v>
      </c>
      <c r="F15" s="18">
        <f>'Sortierung Rangliste Einzel'!S76</f>
        <v>190</v>
      </c>
    </row>
    <row r="16" spans="1:6">
      <c r="A16" s="50">
        <f>IF(B16="","",13)</f>
        <v>13</v>
      </c>
      <c r="B16" s="7" t="str">
        <f>'Sortierung Rangliste Einzel'!P77</f>
        <v xml:space="preserve">Tellenbach </v>
      </c>
      <c r="C16" s="7" t="str">
        <f>'Sortierung Rangliste Einzel'!Q77</f>
        <v>Hansruedi</v>
      </c>
      <c r="D16" s="50">
        <f>'Sortierung Rangliste Einzel'!T77</f>
        <v>35</v>
      </c>
      <c r="E16" s="50">
        <f>'Sortierung Rangliste Einzel'!R77</f>
        <v>2484</v>
      </c>
      <c r="F16" s="18">
        <f>'Sortierung Rangliste Einzel'!S77</f>
        <v>177.42857142857142</v>
      </c>
    </row>
    <row r="17" spans="1:6">
      <c r="A17" s="50">
        <f>IF(B17="","",14)</f>
        <v>14</v>
      </c>
      <c r="B17" s="7" t="str">
        <f>'Sortierung Rangliste Einzel'!P78</f>
        <v xml:space="preserve">Hodzic </v>
      </c>
      <c r="C17" s="7" t="str">
        <f>'Sortierung Rangliste Einzel'!Q78</f>
        <v>Levin</v>
      </c>
      <c r="D17" s="50">
        <f>'Sortierung Rangliste Einzel'!T78</f>
        <v>60</v>
      </c>
      <c r="E17" s="50">
        <f>'Sortierung Rangliste Einzel'!R78</f>
        <v>2321</v>
      </c>
      <c r="F17" s="18">
        <f>'Sortierung Rangliste Einzel'!S78</f>
        <v>165.78571428571428</v>
      </c>
    </row>
    <row r="18" spans="1:6">
      <c r="A18" s="50" t="str">
        <f>IF(B18="","",15)</f>
        <v/>
      </c>
      <c r="B18" s="7" t="str">
        <f>'Sortierung Rangliste Einzel'!P79</f>
        <v/>
      </c>
      <c r="C18" s="7" t="str">
        <f>'Sortierung Rangliste Einzel'!Q79</f>
        <v/>
      </c>
      <c r="D18" s="50" t="str">
        <f>'Sortierung Rangliste Einzel'!T79</f>
        <v/>
      </c>
      <c r="E18" s="50" t="str">
        <f>'Sortierung Rangliste Einzel'!R79</f>
        <v/>
      </c>
      <c r="F18" s="18" t="str">
        <f>'Sortierung Rangliste Einzel'!S79</f>
        <v/>
      </c>
    </row>
    <row r="19" spans="1:6">
      <c r="A19" s="50" t="str">
        <f>IF(B19="","",16)</f>
        <v/>
      </c>
      <c r="B19" s="7" t="str">
        <f>'Sortierung Rangliste Einzel'!P80</f>
        <v/>
      </c>
      <c r="C19" s="7" t="str">
        <f>'Sortierung Rangliste Einzel'!Q80</f>
        <v/>
      </c>
      <c r="D19" s="50" t="str">
        <f>'Sortierung Rangliste Einzel'!T80</f>
        <v/>
      </c>
      <c r="E19" s="50" t="str">
        <f>'Sortierung Rangliste Einzel'!R80</f>
        <v/>
      </c>
      <c r="F19" s="18" t="str">
        <f>'Sortierung Rangliste Einzel'!S80</f>
        <v/>
      </c>
    </row>
    <row r="20" spans="1:6">
      <c r="A20" s="50" t="str">
        <f>IF(B20="","",17)</f>
        <v/>
      </c>
      <c r="B20" s="7" t="str">
        <f>'Sortierung Rangliste Einzel'!P81</f>
        <v/>
      </c>
      <c r="C20" s="7" t="str">
        <f>'Sortierung Rangliste Einzel'!Q81</f>
        <v/>
      </c>
      <c r="D20" s="50" t="str">
        <f>'Sortierung Rangliste Einzel'!T81</f>
        <v/>
      </c>
      <c r="E20" s="50" t="str">
        <f>'Sortierung Rangliste Einzel'!R81</f>
        <v/>
      </c>
      <c r="F20" s="18" t="str">
        <f>'Sortierung Rangliste Einzel'!S81</f>
        <v/>
      </c>
    </row>
    <row r="21" spans="1:6">
      <c r="A21" s="50" t="str">
        <f>IF(B21="","",18)</f>
        <v/>
      </c>
      <c r="B21" s="7" t="str">
        <f>'Sortierung Rangliste Einzel'!P82</f>
        <v/>
      </c>
      <c r="C21" s="7" t="str">
        <f>'Sortierung Rangliste Einzel'!Q82</f>
        <v/>
      </c>
      <c r="D21" s="50" t="str">
        <f>'Sortierung Rangliste Einzel'!T82</f>
        <v/>
      </c>
      <c r="E21" s="50" t="str">
        <f>'Sortierung Rangliste Einzel'!R82</f>
        <v/>
      </c>
      <c r="F21" s="18" t="str">
        <f>'Sortierung Rangliste Einzel'!S82</f>
        <v/>
      </c>
    </row>
    <row r="22" spans="1:6">
      <c r="A22" s="50" t="str">
        <f>IF(B22="","",19)</f>
        <v/>
      </c>
      <c r="B22" s="7" t="str">
        <f>'Sortierung Rangliste Einzel'!P83</f>
        <v/>
      </c>
      <c r="C22" s="7" t="str">
        <f>'Sortierung Rangliste Einzel'!Q83</f>
        <v/>
      </c>
      <c r="D22" s="50" t="str">
        <f>'Sortierung Rangliste Einzel'!T83</f>
        <v/>
      </c>
      <c r="E22" s="50" t="str">
        <f>'Sortierung Rangliste Einzel'!R83</f>
        <v/>
      </c>
      <c r="F22" s="18" t="str">
        <f>'Sortierung Rangliste Einzel'!S83</f>
        <v/>
      </c>
    </row>
    <row r="23" spans="1:6">
      <c r="A23" s="50" t="str">
        <f>IF(B23="","",20)</f>
        <v/>
      </c>
      <c r="B23" s="7" t="str">
        <f>'Sortierung Rangliste Einzel'!P84</f>
        <v/>
      </c>
      <c r="C23" s="7" t="str">
        <f>'Sortierung Rangliste Einzel'!Q84</f>
        <v/>
      </c>
      <c r="D23" s="50" t="str">
        <f>'Sortierung Rangliste Einzel'!T84</f>
        <v/>
      </c>
      <c r="E23" s="50" t="str">
        <f>'Sortierung Rangliste Einzel'!R84</f>
        <v/>
      </c>
      <c r="F23" s="18" t="str">
        <f>'Sortierung Rangliste Einzel'!S84</f>
        <v/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baseColWidth="10" defaultRowHeight="15"/>
  <cols>
    <col min="1" max="1" width="10.7109375" style="50" customWidth="1"/>
    <col min="2" max="3" width="20.7109375" style="7" customWidth="1"/>
    <col min="4" max="5" width="10.7109375" style="50" customWidth="1"/>
    <col min="6" max="16384" width="11.42578125" style="7"/>
  </cols>
  <sheetData>
    <row r="1" spans="1:5" s="23" customFormat="1" ht="26.25">
      <c r="A1" s="110" t="s">
        <v>104</v>
      </c>
      <c r="B1" s="98"/>
      <c r="C1" s="98"/>
      <c r="D1" s="98"/>
      <c r="E1" s="98"/>
    </row>
    <row r="3" spans="1:5" s="23" customFormat="1">
      <c r="A3" s="45" t="s">
        <v>68</v>
      </c>
      <c r="B3" s="44" t="s">
        <v>0</v>
      </c>
      <c r="C3" s="44" t="s">
        <v>1</v>
      </c>
      <c r="D3" s="45" t="s">
        <v>72</v>
      </c>
      <c r="E3" s="45" t="s">
        <v>50</v>
      </c>
    </row>
    <row r="4" spans="1:5">
      <c r="A4" s="50" t="str">
        <f>IF(B4="","",1)</f>
        <v/>
      </c>
      <c r="B4" s="7" t="str">
        <f>'Sortierung Rangliste Einzel'!P86</f>
        <v/>
      </c>
      <c r="C4" s="7" t="str">
        <f>'Sortierung Rangliste Einzel'!Q86</f>
        <v/>
      </c>
      <c r="D4" s="50" t="str">
        <f>'Sortierung Rangliste Einzel'!R86</f>
        <v/>
      </c>
      <c r="E4" s="18" t="str">
        <f>'Sortierung Rangliste Einzel'!S86</f>
        <v/>
      </c>
    </row>
    <row r="5" spans="1:5">
      <c r="A5" s="50" t="str">
        <f>IF(B5="","",2)</f>
        <v/>
      </c>
      <c r="B5" s="7" t="str">
        <f>'Sortierung Rangliste Einzel'!P87</f>
        <v/>
      </c>
      <c r="C5" s="7" t="str">
        <f>'Sortierung Rangliste Einzel'!Q87</f>
        <v/>
      </c>
      <c r="D5" s="50" t="str">
        <f>'Sortierung Rangliste Einzel'!R87</f>
        <v/>
      </c>
      <c r="E5" s="18" t="str">
        <f>'Sortierung Rangliste Einzel'!S87</f>
        <v/>
      </c>
    </row>
    <row r="6" spans="1:5">
      <c r="A6" s="50" t="str">
        <f>IF(B6="","",3)</f>
        <v/>
      </c>
      <c r="B6" s="7" t="str">
        <f>'Sortierung Rangliste Einzel'!P88</f>
        <v/>
      </c>
      <c r="C6" s="7" t="str">
        <f>'Sortierung Rangliste Einzel'!Q88</f>
        <v/>
      </c>
      <c r="D6" s="50" t="str">
        <f>'Sortierung Rangliste Einzel'!R88</f>
        <v/>
      </c>
      <c r="E6" s="18" t="str">
        <f>'Sortierung Rangliste Einzel'!S88</f>
        <v/>
      </c>
    </row>
    <row r="7" spans="1:5">
      <c r="A7" s="50" t="str">
        <f>IF(B7="","",4)</f>
        <v/>
      </c>
      <c r="B7" s="7" t="str">
        <f>'Sortierung Rangliste Einzel'!P89</f>
        <v/>
      </c>
      <c r="C7" s="7" t="str">
        <f>'Sortierung Rangliste Einzel'!Q89</f>
        <v/>
      </c>
      <c r="D7" s="50" t="str">
        <f>'Sortierung Rangliste Einzel'!R89</f>
        <v/>
      </c>
      <c r="E7" s="18" t="str">
        <f>'Sortierung Rangliste Einzel'!S89</f>
        <v/>
      </c>
    </row>
    <row r="8" spans="1:5">
      <c r="A8" s="50" t="str">
        <f>IF(B8="","",5)</f>
        <v/>
      </c>
      <c r="B8" s="7" t="str">
        <f>'Sortierung Rangliste Einzel'!P90</f>
        <v/>
      </c>
      <c r="C8" s="7" t="str">
        <f>'Sortierung Rangliste Einzel'!Q90</f>
        <v/>
      </c>
      <c r="D8" s="50" t="str">
        <f>'Sortierung Rangliste Einzel'!R90</f>
        <v/>
      </c>
      <c r="E8" s="18" t="str">
        <f>'Sortierung Rangliste Einzel'!S90</f>
        <v/>
      </c>
    </row>
    <row r="9" spans="1:5">
      <c r="A9" s="50" t="str">
        <f>IF(B9="","",6)</f>
        <v/>
      </c>
      <c r="B9" s="7" t="str">
        <f>'Sortierung Rangliste Einzel'!P91</f>
        <v/>
      </c>
      <c r="C9" s="7" t="str">
        <f>'Sortierung Rangliste Einzel'!Q91</f>
        <v/>
      </c>
      <c r="D9" s="50" t="str">
        <f>'Sortierung Rangliste Einzel'!R91</f>
        <v/>
      </c>
      <c r="E9" s="18" t="str">
        <f>'Sortierung Rangliste Einzel'!S91</f>
        <v/>
      </c>
    </row>
    <row r="10" spans="1:5">
      <c r="A10" s="50" t="str">
        <f>IF(B10="","",7)</f>
        <v/>
      </c>
      <c r="B10" s="7" t="str">
        <f>'Sortierung Rangliste Einzel'!P92</f>
        <v/>
      </c>
      <c r="C10" s="7" t="str">
        <f>'Sortierung Rangliste Einzel'!Q92</f>
        <v/>
      </c>
      <c r="D10" s="50" t="str">
        <f>'Sortierung Rangliste Einzel'!R92</f>
        <v/>
      </c>
      <c r="E10" s="18" t="str">
        <f>'Sortierung Rangliste Einzel'!S92</f>
        <v/>
      </c>
    </row>
    <row r="11" spans="1:5">
      <c r="A11" s="50" t="str">
        <f>IF(B11="","",8)</f>
        <v/>
      </c>
      <c r="B11" s="7" t="str">
        <f>'Sortierung Rangliste Einzel'!P93</f>
        <v/>
      </c>
      <c r="C11" s="7" t="str">
        <f>'Sortierung Rangliste Einzel'!Q93</f>
        <v/>
      </c>
      <c r="D11" s="50" t="str">
        <f>'Sortierung Rangliste Einzel'!R93</f>
        <v/>
      </c>
      <c r="E11" s="18" t="str">
        <f>'Sortierung Rangliste Einzel'!S93</f>
        <v/>
      </c>
    </row>
    <row r="12" spans="1:5">
      <c r="A12" s="50" t="str">
        <f>IF(B12="","",9)</f>
        <v/>
      </c>
      <c r="B12" s="7" t="str">
        <f>'Sortierung Rangliste Einzel'!P94</f>
        <v/>
      </c>
      <c r="C12" s="7" t="str">
        <f>'Sortierung Rangliste Einzel'!Q94</f>
        <v/>
      </c>
      <c r="D12" s="50" t="str">
        <f>'Sortierung Rangliste Einzel'!R94</f>
        <v/>
      </c>
      <c r="E12" s="18" t="str">
        <f>'Sortierung Rangliste Einzel'!S94</f>
        <v/>
      </c>
    </row>
    <row r="13" spans="1:5">
      <c r="A13" s="50" t="str">
        <f>IF(B13="","",10)</f>
        <v/>
      </c>
      <c r="B13" s="7" t="str">
        <f>'Sortierung Rangliste Einzel'!P95</f>
        <v/>
      </c>
      <c r="C13" s="7" t="str">
        <f>'Sortierung Rangliste Einzel'!Q95</f>
        <v/>
      </c>
      <c r="D13" s="50" t="str">
        <f>'Sortierung Rangliste Einzel'!R95</f>
        <v/>
      </c>
      <c r="E13" s="18" t="str">
        <f>'Sortierung Rangliste Einzel'!S95</f>
        <v/>
      </c>
    </row>
    <row r="14" spans="1:5">
      <c r="A14" s="50" t="str">
        <f>IF(B14="","",11)</f>
        <v/>
      </c>
      <c r="B14" s="7" t="str">
        <f>'Sortierung Rangliste Einzel'!P96</f>
        <v/>
      </c>
      <c r="C14" s="7" t="str">
        <f>'Sortierung Rangliste Einzel'!Q96</f>
        <v/>
      </c>
      <c r="D14" s="50" t="str">
        <f>'Sortierung Rangliste Einzel'!R96</f>
        <v/>
      </c>
      <c r="E14" s="18" t="str">
        <f>'Sortierung Rangliste Einzel'!S96</f>
        <v/>
      </c>
    </row>
    <row r="15" spans="1:5">
      <c r="A15" s="50" t="str">
        <f>IF(B15="","",12)</f>
        <v/>
      </c>
      <c r="B15" s="7" t="str">
        <f>'Sortierung Rangliste Einzel'!P97</f>
        <v/>
      </c>
      <c r="C15" s="7" t="str">
        <f>'Sortierung Rangliste Einzel'!Q97</f>
        <v/>
      </c>
      <c r="D15" s="50" t="str">
        <f>'Sortierung Rangliste Einzel'!R97</f>
        <v/>
      </c>
      <c r="E15" s="18" t="str">
        <f>'Sortierung Rangliste Einzel'!S97</f>
        <v/>
      </c>
    </row>
    <row r="16" spans="1:5">
      <c r="A16" s="50" t="str">
        <f>IF(B16="","",13)</f>
        <v/>
      </c>
      <c r="B16" s="7" t="str">
        <f>'Sortierung Rangliste Einzel'!P98</f>
        <v/>
      </c>
      <c r="C16" s="7" t="str">
        <f>'Sortierung Rangliste Einzel'!Q98</f>
        <v/>
      </c>
      <c r="D16" s="50" t="str">
        <f>'Sortierung Rangliste Einzel'!R98</f>
        <v/>
      </c>
      <c r="E16" s="18" t="str">
        <f>'Sortierung Rangliste Einzel'!S98</f>
        <v/>
      </c>
    </row>
    <row r="17" spans="1:5">
      <c r="A17" s="50" t="str">
        <f>IF(B17="","",14)</f>
        <v/>
      </c>
      <c r="B17" s="7" t="str">
        <f>'Sortierung Rangliste Einzel'!P99</f>
        <v/>
      </c>
      <c r="C17" s="7" t="str">
        <f>'Sortierung Rangliste Einzel'!Q99</f>
        <v/>
      </c>
      <c r="D17" s="50" t="str">
        <f>'Sortierung Rangliste Einzel'!R99</f>
        <v/>
      </c>
      <c r="E17" s="18" t="str">
        <f>'Sortierung Rangliste Einzel'!S99</f>
        <v/>
      </c>
    </row>
    <row r="18" spans="1:5">
      <c r="A18" s="50" t="str">
        <f>IF(B18="","",15)</f>
        <v/>
      </c>
      <c r="B18" s="7" t="str">
        <f>'Sortierung Rangliste Einzel'!P100</f>
        <v/>
      </c>
      <c r="C18" s="7" t="str">
        <f>'Sortierung Rangliste Einzel'!Q100</f>
        <v/>
      </c>
      <c r="D18" s="50" t="str">
        <f>'Sortierung Rangliste Einzel'!R100</f>
        <v/>
      </c>
      <c r="E18" s="18" t="str">
        <f>'Sortierung Rangliste Einzel'!S100</f>
        <v/>
      </c>
    </row>
    <row r="19" spans="1:5">
      <c r="A19" s="50" t="str">
        <f>IF(B19="","",16)</f>
        <v/>
      </c>
      <c r="B19" s="7" t="str">
        <f>'Sortierung Rangliste Einzel'!P101</f>
        <v/>
      </c>
      <c r="C19" s="7" t="str">
        <f>'Sortierung Rangliste Einzel'!Q101</f>
        <v/>
      </c>
      <c r="D19" s="50" t="str">
        <f>'Sortierung Rangliste Einzel'!R101</f>
        <v/>
      </c>
      <c r="E19" s="18" t="str">
        <f>'Sortierung Rangliste Einzel'!S101</f>
        <v/>
      </c>
    </row>
    <row r="20" spans="1:5">
      <c r="A20" s="50" t="str">
        <f>IF(B20="","",17)</f>
        <v/>
      </c>
      <c r="B20" s="7" t="str">
        <f>'Sortierung Rangliste Einzel'!P102</f>
        <v/>
      </c>
      <c r="C20" s="7" t="str">
        <f>'Sortierung Rangliste Einzel'!Q102</f>
        <v/>
      </c>
      <c r="D20" s="50" t="str">
        <f>'Sortierung Rangliste Einzel'!R102</f>
        <v/>
      </c>
      <c r="E20" s="18" t="str">
        <f>'Sortierung Rangliste Einzel'!S102</f>
        <v/>
      </c>
    </row>
    <row r="21" spans="1:5">
      <c r="A21" s="50" t="str">
        <f>IF(B21="","",18)</f>
        <v/>
      </c>
      <c r="B21" s="7" t="str">
        <f>'Sortierung Rangliste Einzel'!P103</f>
        <v/>
      </c>
      <c r="C21" s="7" t="str">
        <f>'Sortierung Rangliste Einzel'!Q103</f>
        <v/>
      </c>
      <c r="D21" s="50" t="str">
        <f>'Sortierung Rangliste Einzel'!R103</f>
        <v/>
      </c>
      <c r="E21" s="18" t="str">
        <f>'Sortierung Rangliste Einzel'!S103</f>
        <v/>
      </c>
    </row>
    <row r="22" spans="1:5">
      <c r="A22" s="50" t="str">
        <f>IF(B22="","",19)</f>
        <v/>
      </c>
      <c r="B22" s="7" t="str">
        <f>'Sortierung Rangliste Einzel'!P104</f>
        <v/>
      </c>
      <c r="C22" s="7" t="str">
        <f>'Sortierung Rangliste Einzel'!Q104</f>
        <v/>
      </c>
      <c r="D22" s="50" t="str">
        <f>'Sortierung Rangliste Einzel'!R104</f>
        <v/>
      </c>
      <c r="E22" s="18" t="str">
        <f>'Sortierung Rangliste Einzel'!S104</f>
        <v/>
      </c>
    </row>
    <row r="23" spans="1:5">
      <c r="A23" s="50" t="str">
        <f>IF(B23="","",20)</f>
        <v/>
      </c>
      <c r="B23" s="7" t="str">
        <f>'Sortierung Rangliste Einzel'!P105</f>
        <v/>
      </c>
      <c r="C23" s="7" t="str">
        <f>'Sortierung Rangliste Einzel'!Q105</f>
        <v/>
      </c>
      <c r="D23" s="50" t="str">
        <f>'Sortierung Rangliste Einzel'!R105</f>
        <v/>
      </c>
      <c r="E23" s="18" t="str">
        <f>'Sortierung Rangliste Einzel'!S105</f>
        <v/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baseColWidth="10" defaultRowHeight="15"/>
  <cols>
    <col min="1" max="1" width="10.7109375" style="50" customWidth="1"/>
    <col min="2" max="3" width="20.7109375" style="7" customWidth="1"/>
    <col min="4" max="5" width="10.7109375" style="50" customWidth="1"/>
    <col min="6" max="16384" width="11.42578125" style="7"/>
  </cols>
  <sheetData>
    <row r="1" spans="1:5" s="23" customFormat="1" ht="26.25">
      <c r="A1" s="110" t="s">
        <v>105</v>
      </c>
      <c r="B1" s="98"/>
      <c r="C1" s="98"/>
      <c r="D1" s="98"/>
      <c r="E1" s="98"/>
    </row>
    <row r="3" spans="1:5" s="23" customFormat="1">
      <c r="A3" s="45" t="s">
        <v>68</v>
      </c>
      <c r="B3" s="44" t="s">
        <v>0</v>
      </c>
      <c r="C3" s="44" t="s">
        <v>1</v>
      </c>
      <c r="D3" s="45" t="s">
        <v>72</v>
      </c>
      <c r="E3" s="45" t="s">
        <v>50</v>
      </c>
    </row>
    <row r="4" spans="1:5">
      <c r="A4" s="50">
        <f>IF(B4="","",1)</f>
        <v>1</v>
      </c>
      <c r="B4" s="7" t="str">
        <f>'Sortierung Rangliste Einzel'!P107</f>
        <v xml:space="preserve">Kalt </v>
      </c>
      <c r="C4" s="7" t="str">
        <f>'Sortierung Rangliste Einzel'!Q107</f>
        <v>Angela</v>
      </c>
      <c r="D4" s="50">
        <f>'Sortierung Rangliste Einzel'!R107</f>
        <v>2558</v>
      </c>
      <c r="E4" s="18">
        <f>'Sortierung Rangliste Einzel'!S107</f>
        <v>182.71428571428572</v>
      </c>
    </row>
    <row r="5" spans="1:5">
      <c r="A5" s="50">
        <f>IF(B5="","",2)</f>
        <v>2</v>
      </c>
      <c r="B5" s="7" t="str">
        <f>'Sortierung Rangliste Einzel'!P108</f>
        <v xml:space="preserve">Weber </v>
      </c>
      <c r="C5" s="7" t="str">
        <f>'Sortierung Rangliste Einzel'!Q108</f>
        <v>Ursula</v>
      </c>
      <c r="D5" s="50">
        <f>'Sortierung Rangliste Einzel'!R108</f>
        <v>2134</v>
      </c>
      <c r="E5" s="18">
        <f>'Sortierung Rangliste Einzel'!S108</f>
        <v>152.42857142857142</v>
      </c>
    </row>
    <row r="6" spans="1:5">
      <c r="A6" s="50">
        <f>IF(B6="","",3)</f>
        <v>3</v>
      </c>
      <c r="B6" s="7" t="str">
        <f>'Sortierung Rangliste Einzel'!P109</f>
        <v xml:space="preserve">Kühnis </v>
      </c>
      <c r="C6" s="7" t="str">
        <f>'Sortierung Rangliste Einzel'!Q109</f>
        <v>Narin</v>
      </c>
      <c r="D6" s="50">
        <f>'Sortierung Rangliste Einzel'!R109</f>
        <v>2118</v>
      </c>
      <c r="E6" s="18">
        <f>'Sortierung Rangliste Einzel'!S109</f>
        <v>151.28571428571428</v>
      </c>
    </row>
    <row r="7" spans="1:5">
      <c r="A7" s="50">
        <f>IF(B7="","",4)</f>
        <v>4</v>
      </c>
      <c r="B7" s="7" t="str">
        <f>'Sortierung Rangliste Einzel'!P110</f>
        <v>Valär</v>
      </c>
      <c r="C7" s="7" t="str">
        <f>'Sortierung Rangliste Einzel'!Q110</f>
        <v>Desirée</v>
      </c>
      <c r="D7" s="50">
        <f>'Sortierung Rangliste Einzel'!R110</f>
        <v>1885</v>
      </c>
      <c r="E7" s="18">
        <f>'Sortierung Rangliste Einzel'!S110</f>
        <v>134.64285714285714</v>
      </c>
    </row>
    <row r="8" spans="1:5">
      <c r="A8" s="50">
        <f>IF(B8="","",5)</f>
        <v>5</v>
      </c>
      <c r="B8" s="7" t="str">
        <f>'Sortierung Rangliste Einzel'!P111</f>
        <v xml:space="preserve">Zeberli </v>
      </c>
      <c r="C8" s="7" t="str">
        <f>'Sortierung Rangliste Einzel'!Q111</f>
        <v>Jacqueline</v>
      </c>
      <c r="D8" s="50">
        <f>'Sortierung Rangliste Einzel'!R111</f>
        <v>1865</v>
      </c>
      <c r="E8" s="18">
        <f>'Sortierung Rangliste Einzel'!S111</f>
        <v>133.21428571428572</v>
      </c>
    </row>
    <row r="9" spans="1:5">
      <c r="A9" s="50" t="str">
        <f>IF(B9="","",6)</f>
        <v/>
      </c>
      <c r="B9" s="7" t="str">
        <f>'Sortierung Rangliste Einzel'!P112</f>
        <v/>
      </c>
      <c r="C9" s="7" t="str">
        <f>'Sortierung Rangliste Einzel'!Q112</f>
        <v/>
      </c>
      <c r="D9" s="50" t="str">
        <f>'Sortierung Rangliste Einzel'!R112</f>
        <v/>
      </c>
      <c r="E9" s="18" t="str">
        <f>'Sortierung Rangliste Einzel'!S112</f>
        <v/>
      </c>
    </row>
    <row r="10" spans="1:5">
      <c r="A10" s="50" t="str">
        <f>IF(B10="","",7)</f>
        <v/>
      </c>
      <c r="B10" s="7" t="str">
        <f>'Sortierung Rangliste Einzel'!P113</f>
        <v/>
      </c>
      <c r="C10" s="7" t="str">
        <f>'Sortierung Rangliste Einzel'!Q113</f>
        <v/>
      </c>
      <c r="D10" s="50" t="str">
        <f>'Sortierung Rangliste Einzel'!R113</f>
        <v/>
      </c>
      <c r="E10" s="18" t="str">
        <f>'Sortierung Rangliste Einzel'!S113</f>
        <v/>
      </c>
    </row>
    <row r="11" spans="1:5">
      <c r="A11" s="50" t="str">
        <f>IF(B11="","",8)</f>
        <v/>
      </c>
      <c r="B11" s="7" t="str">
        <f>'Sortierung Rangliste Einzel'!P114</f>
        <v/>
      </c>
      <c r="C11" s="7" t="str">
        <f>'Sortierung Rangliste Einzel'!Q114</f>
        <v/>
      </c>
      <c r="D11" s="50" t="str">
        <f>'Sortierung Rangliste Einzel'!R114</f>
        <v/>
      </c>
      <c r="E11" s="18" t="str">
        <f>'Sortierung Rangliste Einzel'!S114</f>
        <v/>
      </c>
    </row>
    <row r="12" spans="1:5">
      <c r="A12" s="50" t="str">
        <f>IF(B12="","",9)</f>
        <v/>
      </c>
      <c r="B12" s="7" t="str">
        <f>'Sortierung Rangliste Einzel'!P115</f>
        <v/>
      </c>
      <c r="C12" s="7" t="str">
        <f>'Sortierung Rangliste Einzel'!Q115</f>
        <v/>
      </c>
      <c r="D12" s="50" t="str">
        <f>'Sortierung Rangliste Einzel'!R115</f>
        <v/>
      </c>
      <c r="E12" s="18" t="str">
        <f>'Sortierung Rangliste Einzel'!S115</f>
        <v/>
      </c>
    </row>
    <row r="13" spans="1:5">
      <c r="A13" s="50" t="str">
        <f>IF(B13="","",10)</f>
        <v/>
      </c>
      <c r="B13" s="7" t="str">
        <f>'Sortierung Rangliste Einzel'!P116</f>
        <v/>
      </c>
      <c r="C13" s="7" t="str">
        <f>'Sortierung Rangliste Einzel'!Q116</f>
        <v/>
      </c>
      <c r="D13" s="50" t="str">
        <f>'Sortierung Rangliste Einzel'!R116</f>
        <v/>
      </c>
      <c r="E13" s="18" t="str">
        <f>'Sortierung Rangliste Einzel'!S116</f>
        <v/>
      </c>
    </row>
    <row r="14" spans="1:5">
      <c r="A14" s="50" t="str">
        <f>IF(B14="","",11)</f>
        <v/>
      </c>
      <c r="B14" s="7" t="str">
        <f>'Sortierung Rangliste Einzel'!P117</f>
        <v/>
      </c>
      <c r="C14" s="7" t="str">
        <f>'Sortierung Rangliste Einzel'!Q117</f>
        <v/>
      </c>
      <c r="D14" s="50" t="str">
        <f>'Sortierung Rangliste Einzel'!R117</f>
        <v/>
      </c>
      <c r="E14" s="18" t="str">
        <f>'Sortierung Rangliste Einzel'!S117</f>
        <v/>
      </c>
    </row>
    <row r="15" spans="1:5">
      <c r="A15" s="50" t="str">
        <f>IF(B15="","",12)</f>
        <v/>
      </c>
      <c r="B15" s="7" t="str">
        <f>'Sortierung Rangliste Einzel'!P118</f>
        <v/>
      </c>
      <c r="C15" s="7" t="str">
        <f>'Sortierung Rangliste Einzel'!Q118</f>
        <v/>
      </c>
      <c r="D15" s="50" t="str">
        <f>'Sortierung Rangliste Einzel'!R118</f>
        <v/>
      </c>
      <c r="E15" s="18" t="str">
        <f>'Sortierung Rangliste Einzel'!S118</f>
        <v/>
      </c>
    </row>
    <row r="16" spans="1:5">
      <c r="A16" s="50" t="str">
        <f>IF(B16="","",13)</f>
        <v/>
      </c>
      <c r="B16" s="7" t="str">
        <f>'Sortierung Rangliste Einzel'!P119</f>
        <v/>
      </c>
      <c r="C16" s="7" t="str">
        <f>'Sortierung Rangliste Einzel'!Q119</f>
        <v/>
      </c>
      <c r="D16" s="50" t="str">
        <f>'Sortierung Rangliste Einzel'!R119</f>
        <v/>
      </c>
      <c r="E16" s="18" t="str">
        <f>'Sortierung Rangliste Einzel'!S119</f>
        <v/>
      </c>
    </row>
    <row r="17" spans="1:5">
      <c r="A17" s="50" t="str">
        <f>IF(B17="","",14)</f>
        <v/>
      </c>
      <c r="B17" s="7" t="str">
        <f>'Sortierung Rangliste Einzel'!P120</f>
        <v/>
      </c>
      <c r="C17" s="7" t="str">
        <f>'Sortierung Rangliste Einzel'!Q120</f>
        <v/>
      </c>
      <c r="D17" s="50" t="str">
        <f>'Sortierung Rangliste Einzel'!R120</f>
        <v/>
      </c>
      <c r="E17" s="18" t="str">
        <f>'Sortierung Rangliste Einzel'!S120</f>
        <v/>
      </c>
    </row>
    <row r="18" spans="1:5">
      <c r="A18" s="50" t="str">
        <f>IF(B18="","",15)</f>
        <v/>
      </c>
      <c r="B18" s="7" t="str">
        <f>'Sortierung Rangliste Einzel'!P121</f>
        <v/>
      </c>
      <c r="C18" s="7" t="str">
        <f>'Sortierung Rangliste Einzel'!Q121</f>
        <v/>
      </c>
      <c r="D18" s="50" t="str">
        <f>'Sortierung Rangliste Einzel'!R121</f>
        <v/>
      </c>
      <c r="E18" s="18" t="str">
        <f>'Sortierung Rangliste Einzel'!S121</f>
        <v/>
      </c>
    </row>
    <row r="19" spans="1:5">
      <c r="A19" s="50" t="str">
        <f>IF(B19="","",16)</f>
        <v/>
      </c>
      <c r="B19" s="7" t="str">
        <f>'Sortierung Rangliste Einzel'!P122</f>
        <v/>
      </c>
      <c r="C19" s="7" t="str">
        <f>'Sortierung Rangliste Einzel'!Q122</f>
        <v/>
      </c>
      <c r="D19" s="50" t="str">
        <f>'Sortierung Rangliste Einzel'!R122</f>
        <v/>
      </c>
      <c r="E19" s="18" t="str">
        <f>'Sortierung Rangliste Einzel'!S122</f>
        <v/>
      </c>
    </row>
    <row r="20" spans="1:5">
      <c r="A20" s="50" t="str">
        <f>IF(B20="","",17)</f>
        <v/>
      </c>
      <c r="B20" s="7" t="str">
        <f>'Sortierung Rangliste Einzel'!P123</f>
        <v/>
      </c>
      <c r="C20" s="7" t="str">
        <f>'Sortierung Rangliste Einzel'!Q123</f>
        <v/>
      </c>
      <c r="D20" s="50" t="str">
        <f>'Sortierung Rangliste Einzel'!R123</f>
        <v/>
      </c>
      <c r="E20" s="18" t="str">
        <f>'Sortierung Rangliste Einzel'!S123</f>
        <v/>
      </c>
    </row>
    <row r="21" spans="1:5">
      <c r="A21" s="50" t="str">
        <f>IF(B21="","",18)</f>
        <v/>
      </c>
      <c r="B21" s="7" t="str">
        <f>'Sortierung Rangliste Einzel'!P124</f>
        <v/>
      </c>
      <c r="C21" s="7" t="str">
        <f>'Sortierung Rangliste Einzel'!Q124</f>
        <v/>
      </c>
      <c r="D21" s="50" t="str">
        <f>'Sortierung Rangliste Einzel'!R124</f>
        <v/>
      </c>
      <c r="E21" s="18" t="str">
        <f>'Sortierung Rangliste Einzel'!S124</f>
        <v/>
      </c>
    </row>
    <row r="22" spans="1:5">
      <c r="A22" s="50" t="str">
        <f>IF(B22="","",19)</f>
        <v/>
      </c>
      <c r="B22" s="7" t="str">
        <f>'Sortierung Rangliste Einzel'!P125</f>
        <v/>
      </c>
      <c r="C22" s="7" t="str">
        <f>'Sortierung Rangliste Einzel'!Q125</f>
        <v/>
      </c>
      <c r="D22" s="50" t="str">
        <f>'Sortierung Rangliste Einzel'!R125</f>
        <v/>
      </c>
      <c r="E22" s="18" t="str">
        <f>'Sortierung Rangliste Einzel'!S125</f>
        <v/>
      </c>
    </row>
    <row r="23" spans="1:5">
      <c r="A23" s="50" t="str">
        <f>IF(B23="","",20)</f>
        <v/>
      </c>
      <c r="B23" s="7" t="str">
        <f>'Sortierung Rangliste Einzel'!P126</f>
        <v/>
      </c>
      <c r="C23" s="7" t="str">
        <f>'Sortierung Rangliste Einzel'!Q126</f>
        <v/>
      </c>
      <c r="D23" s="50" t="str">
        <f>'Sortierung Rangliste Einzel'!R126</f>
        <v/>
      </c>
      <c r="E23" s="18" t="str">
        <f>'Sortierung Rangliste Einzel'!S126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sqref="A1:F1"/>
    </sheetView>
  </sheetViews>
  <sheetFormatPr baseColWidth="10" defaultRowHeight="15"/>
  <cols>
    <col min="1" max="1" width="10.7109375" style="50" customWidth="1"/>
    <col min="2" max="3" width="20.7109375" style="7" customWidth="1"/>
    <col min="4" max="4" width="5.7109375" style="50" customWidth="1"/>
    <col min="5" max="6" width="10.7109375" style="50" customWidth="1"/>
    <col min="7" max="16384" width="11.42578125" style="7"/>
  </cols>
  <sheetData>
    <row r="1" spans="1:6" s="23" customFormat="1" ht="26.25">
      <c r="A1" s="110" t="s">
        <v>106</v>
      </c>
      <c r="B1" s="98"/>
      <c r="C1" s="98"/>
      <c r="D1" s="98"/>
      <c r="E1" s="98"/>
      <c r="F1" s="98"/>
    </row>
    <row r="3" spans="1:6" s="23" customFormat="1">
      <c r="A3" s="45" t="s">
        <v>68</v>
      </c>
      <c r="B3" s="44" t="s">
        <v>0</v>
      </c>
      <c r="C3" s="44" t="s">
        <v>1</v>
      </c>
      <c r="D3" s="45" t="s">
        <v>3</v>
      </c>
      <c r="E3" s="45" t="s">
        <v>72</v>
      </c>
      <c r="F3" s="45" t="s">
        <v>50</v>
      </c>
    </row>
    <row r="4" spans="1:6">
      <c r="A4" s="50">
        <f>IF(B4="","",1)</f>
        <v>1</v>
      </c>
      <c r="B4" s="7" t="str">
        <f>'Sortierung Rangliste Einzel'!P128</f>
        <v xml:space="preserve">Kalt </v>
      </c>
      <c r="C4" s="7" t="str">
        <f>'Sortierung Rangliste Einzel'!Q128</f>
        <v>Angela</v>
      </c>
      <c r="D4" s="50">
        <f>'Sortierung Rangliste Einzel'!T128</f>
        <v>29</v>
      </c>
      <c r="E4" s="50">
        <f>'Sortierung Rangliste Einzel'!R128</f>
        <v>2964</v>
      </c>
      <c r="F4" s="18">
        <f>'Sortierung Rangliste Einzel'!S128</f>
        <v>211.71428571428572</v>
      </c>
    </row>
    <row r="5" spans="1:6">
      <c r="A5" s="50">
        <f>IF(B5="","",2)</f>
        <v>2</v>
      </c>
      <c r="B5" s="7" t="str">
        <f>'Sortierung Rangliste Einzel'!P129</f>
        <v xml:space="preserve">Weber </v>
      </c>
      <c r="C5" s="7" t="str">
        <f>'Sortierung Rangliste Einzel'!Q129</f>
        <v>Ursula</v>
      </c>
      <c r="D5" s="50">
        <f>'Sortierung Rangliste Einzel'!T129</f>
        <v>44</v>
      </c>
      <c r="E5" s="50">
        <f>'Sortierung Rangliste Einzel'!R129</f>
        <v>2750</v>
      </c>
      <c r="F5" s="18">
        <f>'Sortierung Rangliste Einzel'!S129</f>
        <v>196.42857142857142</v>
      </c>
    </row>
    <row r="6" spans="1:6">
      <c r="A6" s="50">
        <f>IF(B6="","",3)</f>
        <v>3</v>
      </c>
      <c r="B6" s="7" t="str">
        <f>'Sortierung Rangliste Einzel'!P130</f>
        <v xml:space="preserve">Kühnis </v>
      </c>
      <c r="C6" s="7" t="str">
        <f>'Sortierung Rangliste Einzel'!Q130</f>
        <v>Narin</v>
      </c>
      <c r="D6" s="50">
        <f>'Sortierung Rangliste Einzel'!T130</f>
        <v>39</v>
      </c>
      <c r="E6" s="50">
        <f>'Sortierung Rangliste Einzel'!R130</f>
        <v>2664</v>
      </c>
      <c r="F6" s="18">
        <f>'Sortierung Rangliste Einzel'!S130</f>
        <v>190.28571428571428</v>
      </c>
    </row>
    <row r="7" spans="1:6">
      <c r="A7" s="50">
        <f>IF(B7="","",4)</f>
        <v>4</v>
      </c>
      <c r="B7" s="7" t="str">
        <f>'Sortierung Rangliste Einzel'!P131</f>
        <v>Valär</v>
      </c>
      <c r="C7" s="7" t="str">
        <f>'Sortierung Rangliste Einzel'!Q131</f>
        <v>Desirée</v>
      </c>
      <c r="D7" s="50">
        <f>'Sortierung Rangliste Einzel'!T131</f>
        <v>54</v>
      </c>
      <c r="E7" s="50">
        <f>'Sortierung Rangliste Einzel'!R131</f>
        <v>2641</v>
      </c>
      <c r="F7" s="18">
        <f>'Sortierung Rangliste Einzel'!S131</f>
        <v>188.64285714285714</v>
      </c>
    </row>
    <row r="8" spans="1:6">
      <c r="A8" s="50">
        <f>IF(B8="","",5)</f>
        <v>5</v>
      </c>
      <c r="B8" s="7" t="str">
        <f>'Sortierung Rangliste Einzel'!P132</f>
        <v xml:space="preserve">Zeberli </v>
      </c>
      <c r="C8" s="7" t="str">
        <f>'Sortierung Rangliste Einzel'!Q132</f>
        <v>Jacqueline</v>
      </c>
      <c r="D8" s="50">
        <f>'Sortierung Rangliste Einzel'!T132</f>
        <v>50</v>
      </c>
      <c r="E8" s="50">
        <f>'Sortierung Rangliste Einzel'!R132</f>
        <v>2565</v>
      </c>
      <c r="F8" s="18">
        <f>'Sortierung Rangliste Einzel'!S132</f>
        <v>183.21428571428572</v>
      </c>
    </row>
    <row r="9" spans="1:6">
      <c r="A9" s="50" t="str">
        <f>IF(B9="","",6)</f>
        <v/>
      </c>
      <c r="B9" s="7" t="str">
        <f>'Sortierung Rangliste Einzel'!P133</f>
        <v/>
      </c>
      <c r="C9" s="7" t="str">
        <f>'Sortierung Rangliste Einzel'!Q133</f>
        <v/>
      </c>
      <c r="D9" s="50" t="str">
        <f>'Sortierung Rangliste Einzel'!T133</f>
        <v/>
      </c>
      <c r="E9" s="50" t="str">
        <f>'Sortierung Rangliste Einzel'!R133</f>
        <v/>
      </c>
      <c r="F9" s="18" t="str">
        <f>'Sortierung Rangliste Einzel'!S133</f>
        <v/>
      </c>
    </row>
    <row r="10" spans="1:6">
      <c r="A10" s="50" t="str">
        <f>IF(B10="","",7)</f>
        <v/>
      </c>
      <c r="B10" s="7" t="str">
        <f>'Sortierung Rangliste Einzel'!P134</f>
        <v/>
      </c>
      <c r="C10" s="7" t="str">
        <f>'Sortierung Rangliste Einzel'!Q134</f>
        <v/>
      </c>
      <c r="D10" s="50" t="str">
        <f>'Sortierung Rangliste Einzel'!T134</f>
        <v/>
      </c>
      <c r="E10" s="50" t="str">
        <f>'Sortierung Rangliste Einzel'!R134</f>
        <v/>
      </c>
      <c r="F10" s="18" t="str">
        <f>'Sortierung Rangliste Einzel'!S134</f>
        <v/>
      </c>
    </row>
    <row r="11" spans="1:6">
      <c r="A11" s="50" t="str">
        <f>IF(B11="","",8)</f>
        <v/>
      </c>
      <c r="B11" s="7" t="str">
        <f>'Sortierung Rangliste Einzel'!P135</f>
        <v/>
      </c>
      <c r="C11" s="7" t="str">
        <f>'Sortierung Rangliste Einzel'!Q135</f>
        <v/>
      </c>
      <c r="D11" s="50" t="str">
        <f>'Sortierung Rangliste Einzel'!T135</f>
        <v/>
      </c>
      <c r="E11" s="50" t="str">
        <f>'Sortierung Rangliste Einzel'!R135</f>
        <v/>
      </c>
      <c r="F11" s="18" t="str">
        <f>'Sortierung Rangliste Einzel'!S135</f>
        <v/>
      </c>
    </row>
    <row r="12" spans="1:6">
      <c r="A12" s="50" t="str">
        <f>IF(B12="","",9)</f>
        <v/>
      </c>
      <c r="B12" s="7" t="str">
        <f>'Sortierung Rangliste Einzel'!P136</f>
        <v/>
      </c>
      <c r="C12" s="7" t="str">
        <f>'Sortierung Rangliste Einzel'!Q136</f>
        <v/>
      </c>
      <c r="D12" s="50" t="str">
        <f>'Sortierung Rangliste Einzel'!T136</f>
        <v/>
      </c>
      <c r="E12" s="50" t="str">
        <f>'Sortierung Rangliste Einzel'!R136</f>
        <v/>
      </c>
      <c r="F12" s="18" t="str">
        <f>'Sortierung Rangliste Einzel'!S136</f>
        <v/>
      </c>
    </row>
    <row r="13" spans="1:6">
      <c r="A13" s="50" t="str">
        <f>IF(B13="","",10)</f>
        <v/>
      </c>
      <c r="B13" s="7" t="str">
        <f>'Sortierung Rangliste Einzel'!P137</f>
        <v/>
      </c>
      <c r="C13" s="7" t="str">
        <f>'Sortierung Rangliste Einzel'!Q137</f>
        <v/>
      </c>
      <c r="D13" s="50" t="str">
        <f>'Sortierung Rangliste Einzel'!T137</f>
        <v/>
      </c>
      <c r="E13" s="50" t="str">
        <f>'Sortierung Rangliste Einzel'!R137</f>
        <v/>
      </c>
      <c r="F13" s="18" t="str">
        <f>'Sortierung Rangliste Einzel'!S137</f>
        <v/>
      </c>
    </row>
    <row r="14" spans="1:6">
      <c r="A14" s="50" t="str">
        <f>IF(B14="","",11)</f>
        <v/>
      </c>
      <c r="B14" s="7" t="str">
        <f>'Sortierung Rangliste Einzel'!P138</f>
        <v/>
      </c>
      <c r="C14" s="7" t="str">
        <f>'Sortierung Rangliste Einzel'!Q138</f>
        <v/>
      </c>
      <c r="D14" s="50" t="str">
        <f>'Sortierung Rangliste Einzel'!T138</f>
        <v/>
      </c>
      <c r="E14" s="50" t="str">
        <f>'Sortierung Rangliste Einzel'!R138</f>
        <v/>
      </c>
      <c r="F14" s="18" t="str">
        <f>'Sortierung Rangliste Einzel'!S138</f>
        <v/>
      </c>
    </row>
    <row r="15" spans="1:6">
      <c r="A15" s="50" t="str">
        <f>IF(B15="","",12)</f>
        <v/>
      </c>
      <c r="B15" s="7" t="str">
        <f>'Sortierung Rangliste Einzel'!P139</f>
        <v/>
      </c>
      <c r="C15" s="7" t="str">
        <f>'Sortierung Rangliste Einzel'!Q139</f>
        <v/>
      </c>
      <c r="D15" s="50" t="str">
        <f>'Sortierung Rangliste Einzel'!T139</f>
        <v/>
      </c>
      <c r="E15" s="50" t="str">
        <f>'Sortierung Rangliste Einzel'!R139</f>
        <v/>
      </c>
      <c r="F15" s="18" t="str">
        <f>'Sortierung Rangliste Einzel'!S139</f>
        <v/>
      </c>
    </row>
    <row r="16" spans="1:6">
      <c r="A16" s="50" t="str">
        <f>IF(B16="","",13)</f>
        <v/>
      </c>
      <c r="B16" s="7" t="str">
        <f>'Sortierung Rangliste Einzel'!P140</f>
        <v/>
      </c>
      <c r="C16" s="7" t="str">
        <f>'Sortierung Rangliste Einzel'!Q140</f>
        <v/>
      </c>
      <c r="D16" s="50" t="str">
        <f>'Sortierung Rangliste Einzel'!T140</f>
        <v/>
      </c>
      <c r="E16" s="50" t="str">
        <f>'Sortierung Rangliste Einzel'!R140</f>
        <v/>
      </c>
      <c r="F16" s="18" t="str">
        <f>'Sortierung Rangliste Einzel'!S140</f>
        <v/>
      </c>
    </row>
    <row r="17" spans="1:6">
      <c r="A17" s="50" t="str">
        <f>IF(B17="","",14)</f>
        <v/>
      </c>
      <c r="B17" s="7" t="str">
        <f>'Sortierung Rangliste Einzel'!P141</f>
        <v/>
      </c>
      <c r="C17" s="7" t="str">
        <f>'Sortierung Rangliste Einzel'!Q141</f>
        <v/>
      </c>
      <c r="D17" s="50" t="str">
        <f>'Sortierung Rangliste Einzel'!T141</f>
        <v/>
      </c>
      <c r="E17" s="50" t="str">
        <f>'Sortierung Rangliste Einzel'!R141</f>
        <v/>
      </c>
      <c r="F17" s="18" t="str">
        <f>'Sortierung Rangliste Einzel'!S141</f>
        <v/>
      </c>
    </row>
    <row r="18" spans="1:6">
      <c r="A18" s="50" t="str">
        <f>IF(B18="","",15)</f>
        <v/>
      </c>
      <c r="B18" s="7" t="str">
        <f>'Sortierung Rangliste Einzel'!P142</f>
        <v/>
      </c>
      <c r="C18" s="7" t="str">
        <f>'Sortierung Rangliste Einzel'!Q142</f>
        <v/>
      </c>
      <c r="D18" s="50" t="str">
        <f>'Sortierung Rangliste Einzel'!T142</f>
        <v/>
      </c>
      <c r="E18" s="50" t="str">
        <f>'Sortierung Rangliste Einzel'!R142</f>
        <v/>
      </c>
      <c r="F18" s="18" t="str">
        <f>'Sortierung Rangliste Einzel'!S142</f>
        <v/>
      </c>
    </row>
    <row r="19" spans="1:6">
      <c r="A19" s="50" t="str">
        <f>IF(B19="","",16)</f>
        <v/>
      </c>
      <c r="B19" s="7" t="str">
        <f>'Sortierung Rangliste Einzel'!P143</f>
        <v/>
      </c>
      <c r="C19" s="7" t="str">
        <f>'Sortierung Rangliste Einzel'!Q143</f>
        <v/>
      </c>
      <c r="D19" s="50" t="str">
        <f>'Sortierung Rangliste Einzel'!T143</f>
        <v/>
      </c>
      <c r="E19" s="50" t="str">
        <f>'Sortierung Rangliste Einzel'!R143</f>
        <v/>
      </c>
      <c r="F19" s="18" t="str">
        <f>'Sortierung Rangliste Einzel'!S143</f>
        <v/>
      </c>
    </row>
    <row r="20" spans="1:6">
      <c r="A20" s="50" t="str">
        <f>IF(B20="","",17)</f>
        <v/>
      </c>
      <c r="B20" s="7" t="str">
        <f>'Sortierung Rangliste Einzel'!P144</f>
        <v/>
      </c>
      <c r="C20" s="7" t="str">
        <f>'Sortierung Rangliste Einzel'!Q144</f>
        <v/>
      </c>
      <c r="D20" s="50" t="str">
        <f>'Sortierung Rangliste Einzel'!T144</f>
        <v/>
      </c>
      <c r="E20" s="50" t="str">
        <f>'Sortierung Rangliste Einzel'!R144</f>
        <v/>
      </c>
      <c r="F20" s="18" t="str">
        <f>'Sortierung Rangliste Einzel'!S144</f>
        <v/>
      </c>
    </row>
    <row r="21" spans="1:6">
      <c r="A21" s="50" t="str">
        <f>IF(B21="","",18)</f>
        <v/>
      </c>
      <c r="B21" s="7" t="str">
        <f>'Sortierung Rangliste Einzel'!P145</f>
        <v/>
      </c>
      <c r="C21" s="7" t="str">
        <f>'Sortierung Rangliste Einzel'!Q145</f>
        <v/>
      </c>
      <c r="D21" s="50" t="str">
        <f>'Sortierung Rangliste Einzel'!T145</f>
        <v/>
      </c>
      <c r="E21" s="50" t="str">
        <f>'Sortierung Rangliste Einzel'!R145</f>
        <v/>
      </c>
      <c r="F21" s="18" t="str">
        <f>'Sortierung Rangliste Einzel'!S145</f>
        <v/>
      </c>
    </row>
    <row r="22" spans="1:6">
      <c r="A22" s="50" t="str">
        <f>IF(B22="","",19)</f>
        <v/>
      </c>
      <c r="B22" s="7" t="str">
        <f>'Sortierung Rangliste Einzel'!P146</f>
        <v/>
      </c>
      <c r="C22" s="7" t="str">
        <f>'Sortierung Rangliste Einzel'!Q146</f>
        <v/>
      </c>
      <c r="D22" s="50" t="str">
        <f>'Sortierung Rangliste Einzel'!T146</f>
        <v/>
      </c>
      <c r="E22" s="50" t="str">
        <f>'Sortierung Rangliste Einzel'!R146</f>
        <v/>
      </c>
      <c r="F22" s="18" t="str">
        <f>'Sortierung Rangliste Einzel'!S146</f>
        <v/>
      </c>
    </row>
    <row r="23" spans="1:6">
      <c r="A23" s="50" t="str">
        <f>IF(B23="","",20)</f>
        <v/>
      </c>
      <c r="B23" s="7" t="str">
        <f>'Sortierung Rangliste Einzel'!P147</f>
        <v/>
      </c>
      <c r="C23" s="7" t="str">
        <f>'Sortierung Rangliste Einzel'!Q147</f>
        <v/>
      </c>
      <c r="D23" s="50" t="str">
        <f>'Sortierung Rangliste Einzel'!T147</f>
        <v/>
      </c>
      <c r="E23" s="50" t="str">
        <f>'Sortierung Rangliste Einzel'!R147</f>
        <v/>
      </c>
      <c r="F23" s="18" t="str">
        <f>'Sortierung Rangliste Einzel'!S147</f>
        <v/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7"/>
  <sheetViews>
    <sheetView zoomScaleNormal="100" workbookViewId="0">
      <selection activeCell="G61" sqref="G61"/>
    </sheetView>
  </sheetViews>
  <sheetFormatPr baseColWidth="10" defaultRowHeight="15"/>
  <cols>
    <col min="1" max="1" width="5.7109375" style="50" customWidth="1"/>
    <col min="2" max="3" width="8.7109375" style="7" customWidth="1"/>
    <col min="4" max="5" width="4.7109375" style="50" customWidth="1"/>
    <col min="6" max="6" width="5.140625" style="7" customWidth="1"/>
    <col min="7" max="7" width="13.28515625" style="50" bestFit="1" customWidth="1"/>
    <col min="8" max="8" width="8.7109375" style="50" customWidth="1"/>
    <col min="9" max="10" width="8.7109375" style="3" customWidth="1"/>
    <col min="11" max="15" width="8.7109375" style="50" customWidth="1"/>
    <col min="16" max="17" width="8.7109375" style="7" customWidth="1"/>
    <col min="18" max="19" width="8.7109375" style="50" customWidth="1"/>
    <col min="20" max="20" width="11.42578125" style="50"/>
    <col min="21" max="16384" width="11.42578125" style="7"/>
  </cols>
  <sheetData>
    <row r="1" spans="1:19">
      <c r="D1" s="50" t="s">
        <v>3</v>
      </c>
      <c r="E1" s="50" t="s">
        <v>80</v>
      </c>
      <c r="G1" s="50" t="s">
        <v>66</v>
      </c>
      <c r="H1" s="50" t="s">
        <v>50</v>
      </c>
      <c r="I1" s="114" t="s">
        <v>94</v>
      </c>
      <c r="J1" s="115"/>
      <c r="K1" s="115"/>
      <c r="L1" s="115"/>
      <c r="M1" s="57" t="s">
        <v>68</v>
      </c>
      <c r="N1" s="116" t="s">
        <v>79</v>
      </c>
      <c r="O1" s="116"/>
      <c r="P1" s="59"/>
      <c r="Q1" s="59"/>
      <c r="R1" s="57"/>
      <c r="S1" s="57"/>
    </row>
    <row r="2" spans="1:19">
      <c r="A2" s="50">
        <v>1</v>
      </c>
      <c r="B2" s="7" t="str">
        <f>'Herren Einzel'!B5</f>
        <v xml:space="preserve">Unternährer </v>
      </c>
      <c r="C2" s="7" t="str">
        <f>'Herren Einzel'!C5</f>
        <v>Peter</v>
      </c>
      <c r="D2" s="50">
        <f>'Herren Einzel'!W5</f>
        <v>24</v>
      </c>
      <c r="E2" s="50" t="str">
        <f>IF('Herren Einzel'!Y5="",'Herren Einzel'!X5,'Herren Einzel'!Y5)</f>
        <v>HC</v>
      </c>
      <c r="G2" s="50">
        <f>'Herren Einzel'!AA5</f>
        <v>2470</v>
      </c>
      <c r="H2" s="18">
        <f>'Herren Einzel'!AB5</f>
        <v>176.42857142857142</v>
      </c>
      <c r="I2" s="73" t="str">
        <f>IF(E2="HA",B2,"")</f>
        <v/>
      </c>
      <c r="J2" s="73" t="str">
        <f>IF(E2="HA",C2,"")</f>
        <v/>
      </c>
      <c r="K2" s="57" t="str">
        <f>IF(E2="HA",G2,"")</f>
        <v/>
      </c>
      <c r="L2" s="60" t="str">
        <f>IF(E2="HA",H2,"")</f>
        <v/>
      </c>
      <c r="M2" s="57" t="e">
        <f>RANK(K2,K$2:K$21)</f>
        <v>#VALUE!</v>
      </c>
      <c r="N2" s="57">
        <f>MATCH(A2,M$2:M$21,0)</f>
        <v>14</v>
      </c>
      <c r="O2" s="57">
        <f>IFERROR(N2,"")</f>
        <v>14</v>
      </c>
      <c r="P2" s="59" t="str">
        <f>IF(O2="","",INDEX(I$2:I$21,N2))</f>
        <v xml:space="preserve">Steiner </v>
      </c>
      <c r="Q2" s="59" t="str">
        <f>IF(O2="","",INDEX(J$2:J$21,N2))</f>
        <v>Willy</v>
      </c>
      <c r="R2" s="57">
        <f>IF(O2="","",INDEX(K$2:K$21,N2))</f>
        <v>2486</v>
      </c>
      <c r="S2" s="60">
        <f>IF(O2="","",INDEX(L$2:L$21,N2))</f>
        <v>177.57142857142858</v>
      </c>
    </row>
    <row r="3" spans="1:19">
      <c r="A3" s="50">
        <v>2</v>
      </c>
      <c r="B3" s="7" t="str">
        <f>'Herren Einzel'!B7</f>
        <v xml:space="preserve">Fehr </v>
      </c>
      <c r="C3" s="7" t="str">
        <f>'Herren Einzel'!C7</f>
        <v>Patrick</v>
      </c>
      <c r="D3" s="50">
        <f>'Herren Einzel'!W7</f>
        <v>18</v>
      </c>
      <c r="E3" s="50" t="str">
        <f>IF('Herren Einzel'!Y7="",'Herren Einzel'!X7,'Herren Einzel'!Y7)</f>
        <v>HA</v>
      </c>
      <c r="G3" s="50">
        <f>'Herren Einzel'!AA7</f>
        <v>2416</v>
      </c>
      <c r="H3" s="18">
        <f>'Herren Einzel'!AB7</f>
        <v>172.57142857142858</v>
      </c>
      <c r="I3" s="73" t="str">
        <f t="shared" ref="I3:I21" si="0">IF(E3="HA",B3,"")</f>
        <v xml:space="preserve">Fehr </v>
      </c>
      <c r="J3" s="73" t="str">
        <f t="shared" ref="J3:J21" si="1">IF(E3="HA",C3,"")</f>
        <v>Patrick</v>
      </c>
      <c r="K3" s="57">
        <f t="shared" ref="K3:K21" si="2">IF(E3="HA",G3,"")</f>
        <v>2416</v>
      </c>
      <c r="L3" s="60">
        <f t="shared" ref="L3:L21" si="3">IF(E3="HA",H3,"")</f>
        <v>172.57142857142858</v>
      </c>
      <c r="M3" s="57">
        <f t="shared" ref="M3:M21" si="4">RANK(K3,K$2:K$21)</f>
        <v>2</v>
      </c>
      <c r="N3" s="57">
        <f t="shared" ref="N3:N21" si="5">MATCH(A3,M$2:M$21,0)</f>
        <v>2</v>
      </c>
      <c r="O3" s="57">
        <f t="shared" ref="O3:O21" si="6">IFERROR(N3,"")</f>
        <v>2</v>
      </c>
      <c r="P3" s="59" t="str">
        <f>IF(O3="","",INDEX(I$2:I$21,N3))</f>
        <v xml:space="preserve">Fehr </v>
      </c>
      <c r="Q3" s="59" t="str">
        <f t="shared" ref="Q3:Q21" si="7">IF(O3="","",INDEX(J$2:J$21,N3))</f>
        <v>Patrick</v>
      </c>
      <c r="R3" s="57">
        <f t="shared" ref="R3:R21" si="8">IF(O3="","",INDEX(K$2:K$21,N3))</f>
        <v>2416</v>
      </c>
      <c r="S3" s="60">
        <f t="shared" ref="S3:S21" si="9">IF(O3="","",INDEX(L$2:L$21,N3))</f>
        <v>172.57142857142858</v>
      </c>
    </row>
    <row r="4" spans="1:19">
      <c r="A4" s="50">
        <v>3</v>
      </c>
      <c r="B4" s="7" t="str">
        <f>'Herren Einzel'!B9</f>
        <v xml:space="preserve">Hutter </v>
      </c>
      <c r="C4" s="7" t="str">
        <f>'Herren Einzel'!C9</f>
        <v>Marcel</v>
      </c>
      <c r="D4" s="50">
        <f>'Herren Einzel'!W9</f>
        <v>19</v>
      </c>
      <c r="E4" s="50" t="str">
        <f>IF('Herren Einzel'!Y9="",'Herren Einzel'!X9,'Herren Einzel'!Y9)</f>
        <v>HB</v>
      </c>
      <c r="G4" s="50">
        <f>'Herren Einzel'!AA9</f>
        <v>2506</v>
      </c>
      <c r="H4" s="18">
        <f>'Herren Einzel'!AB9</f>
        <v>179</v>
      </c>
      <c r="I4" s="73" t="str">
        <f t="shared" si="0"/>
        <v/>
      </c>
      <c r="J4" s="73" t="str">
        <f t="shared" si="1"/>
        <v/>
      </c>
      <c r="K4" s="57" t="str">
        <f t="shared" si="2"/>
        <v/>
      </c>
      <c r="L4" s="60" t="str">
        <f t="shared" si="3"/>
        <v/>
      </c>
      <c r="M4" s="57" t="e">
        <f t="shared" si="4"/>
        <v>#VALUE!</v>
      </c>
      <c r="N4" s="57" t="e">
        <f t="shared" si="5"/>
        <v>#N/A</v>
      </c>
      <c r="O4" s="57" t="str">
        <f t="shared" si="6"/>
        <v/>
      </c>
      <c r="P4" s="59" t="str">
        <f t="shared" ref="P4:P21" si="10">IF(O4="","",INDEX(I$2:I$21,N4))</f>
        <v/>
      </c>
      <c r="Q4" s="59" t="str">
        <f t="shared" si="7"/>
        <v/>
      </c>
      <c r="R4" s="57" t="str">
        <f t="shared" si="8"/>
        <v/>
      </c>
      <c r="S4" s="60" t="str">
        <f t="shared" si="9"/>
        <v/>
      </c>
    </row>
    <row r="5" spans="1:19">
      <c r="A5" s="50">
        <v>4</v>
      </c>
      <c r="B5" s="7" t="str">
        <f>'Herren Einzel'!B11</f>
        <v xml:space="preserve">Seiler </v>
      </c>
      <c r="C5" s="7" t="str">
        <f>'Herren Einzel'!C11</f>
        <v>Franz</v>
      </c>
      <c r="D5" s="50">
        <f>'Herren Einzel'!W11</f>
        <v>20</v>
      </c>
      <c r="E5" s="50" t="str">
        <f>IF('Herren Einzel'!Y11="",'Herren Einzel'!X11,'Herren Einzel'!Y11)</f>
        <v>HB</v>
      </c>
      <c r="G5" s="50">
        <f>'Herren Einzel'!AA11</f>
        <v>2535</v>
      </c>
      <c r="H5" s="18">
        <f>'Herren Einzel'!AB11</f>
        <v>181.07142857142858</v>
      </c>
      <c r="I5" s="73" t="str">
        <f t="shared" si="0"/>
        <v/>
      </c>
      <c r="J5" s="73" t="str">
        <f t="shared" si="1"/>
        <v/>
      </c>
      <c r="K5" s="57" t="str">
        <f t="shared" si="2"/>
        <v/>
      </c>
      <c r="L5" s="60" t="str">
        <f t="shared" si="3"/>
        <v/>
      </c>
      <c r="M5" s="57" t="e">
        <f t="shared" si="4"/>
        <v>#VALUE!</v>
      </c>
      <c r="N5" s="57" t="e">
        <f t="shared" si="5"/>
        <v>#N/A</v>
      </c>
      <c r="O5" s="57" t="str">
        <f t="shared" si="6"/>
        <v/>
      </c>
      <c r="P5" s="59" t="str">
        <f t="shared" si="10"/>
        <v/>
      </c>
      <c r="Q5" s="59" t="str">
        <f t="shared" si="7"/>
        <v/>
      </c>
      <c r="R5" s="57" t="str">
        <f t="shared" si="8"/>
        <v/>
      </c>
      <c r="S5" s="60" t="str">
        <f t="shared" si="9"/>
        <v/>
      </c>
    </row>
    <row r="6" spans="1:19">
      <c r="A6" s="50">
        <v>5</v>
      </c>
      <c r="B6" s="7" t="str">
        <f>'Herren Einzel'!B13</f>
        <v xml:space="preserve">Bacchi </v>
      </c>
      <c r="C6" s="7" t="str">
        <f>'Herren Einzel'!C13</f>
        <v>Pascal</v>
      </c>
      <c r="D6" s="50">
        <f>'Herren Einzel'!W13</f>
        <v>24</v>
      </c>
      <c r="E6" s="50" t="str">
        <f>IF('Herren Einzel'!Y13="",'Herren Einzel'!X13,'Herren Einzel'!Y13)</f>
        <v>HC</v>
      </c>
      <c r="G6" s="50">
        <f>'Herren Einzel'!AA13</f>
        <v>2437</v>
      </c>
      <c r="H6" s="18">
        <f>'Herren Einzel'!AB13</f>
        <v>174.07142857142858</v>
      </c>
      <c r="I6" s="73" t="str">
        <f t="shared" si="0"/>
        <v/>
      </c>
      <c r="J6" s="73" t="str">
        <f t="shared" si="1"/>
        <v/>
      </c>
      <c r="K6" s="57" t="str">
        <f t="shared" si="2"/>
        <v/>
      </c>
      <c r="L6" s="60" t="str">
        <f t="shared" si="3"/>
        <v/>
      </c>
      <c r="M6" s="57" t="e">
        <f t="shared" si="4"/>
        <v>#VALUE!</v>
      </c>
      <c r="N6" s="57" t="e">
        <f t="shared" si="5"/>
        <v>#N/A</v>
      </c>
      <c r="O6" s="57" t="str">
        <f t="shared" si="6"/>
        <v/>
      </c>
      <c r="P6" s="59" t="str">
        <f t="shared" si="10"/>
        <v/>
      </c>
      <c r="Q6" s="59" t="str">
        <f t="shared" si="7"/>
        <v/>
      </c>
      <c r="R6" s="57" t="str">
        <f t="shared" si="8"/>
        <v/>
      </c>
      <c r="S6" s="60" t="str">
        <f t="shared" si="9"/>
        <v/>
      </c>
    </row>
    <row r="7" spans="1:19">
      <c r="A7" s="50">
        <v>6</v>
      </c>
      <c r="B7" s="7" t="str">
        <f>'Herren Einzel'!B15</f>
        <v>Sieber</v>
      </c>
      <c r="C7" s="7" t="str">
        <f>'Herren Einzel'!C15</f>
        <v>Heini</v>
      </c>
      <c r="D7" s="50">
        <f>'Herren Einzel'!W15</f>
        <v>41</v>
      </c>
      <c r="E7" s="50" t="str">
        <f>IF('Herren Einzel'!Y15="",'Herren Einzel'!X15,'Herren Einzel'!Y15)</f>
        <v>HC</v>
      </c>
      <c r="G7" s="50">
        <f>'Herren Einzel'!AA15</f>
        <v>2213</v>
      </c>
      <c r="H7" s="18">
        <f>'Herren Einzel'!AB15</f>
        <v>158.07142857142858</v>
      </c>
      <c r="I7" s="73" t="str">
        <f t="shared" si="0"/>
        <v/>
      </c>
      <c r="J7" s="73" t="str">
        <f t="shared" si="1"/>
        <v/>
      </c>
      <c r="K7" s="57" t="str">
        <f t="shared" si="2"/>
        <v/>
      </c>
      <c r="L7" s="60" t="str">
        <f t="shared" si="3"/>
        <v/>
      </c>
      <c r="M7" s="57" t="e">
        <f t="shared" si="4"/>
        <v>#VALUE!</v>
      </c>
      <c r="N7" s="57" t="e">
        <f t="shared" si="5"/>
        <v>#N/A</v>
      </c>
      <c r="O7" s="57" t="str">
        <f t="shared" si="6"/>
        <v/>
      </c>
      <c r="P7" s="59" t="str">
        <f t="shared" si="10"/>
        <v/>
      </c>
      <c r="Q7" s="59" t="str">
        <f t="shared" si="7"/>
        <v/>
      </c>
      <c r="R7" s="57" t="str">
        <f t="shared" si="8"/>
        <v/>
      </c>
      <c r="S7" s="60" t="str">
        <f t="shared" si="9"/>
        <v/>
      </c>
    </row>
    <row r="8" spans="1:19">
      <c r="A8" s="50">
        <v>7</v>
      </c>
      <c r="B8" s="7" t="str">
        <f>'Herren Einzel'!B17</f>
        <v>Simeaner</v>
      </c>
      <c r="C8" s="7" t="str">
        <f>'Herren Einzel'!C17</f>
        <v>Andreas</v>
      </c>
      <c r="D8" s="50">
        <f>'Herren Einzel'!W17</f>
        <v>26</v>
      </c>
      <c r="E8" s="50" t="str">
        <f>IF('Herren Einzel'!Y17="",'Herren Einzel'!X17,'Herren Einzel'!Y17)</f>
        <v>HC</v>
      </c>
      <c r="G8" s="50">
        <f>'Herren Einzel'!AA17</f>
        <v>2313</v>
      </c>
      <c r="H8" s="18">
        <f>'Herren Einzel'!AB17</f>
        <v>165.21428571428572</v>
      </c>
      <c r="I8" s="73" t="str">
        <f t="shared" si="0"/>
        <v/>
      </c>
      <c r="J8" s="73" t="str">
        <f t="shared" si="1"/>
        <v/>
      </c>
      <c r="K8" s="57" t="str">
        <f t="shared" si="2"/>
        <v/>
      </c>
      <c r="L8" s="60" t="str">
        <f t="shared" si="3"/>
        <v/>
      </c>
      <c r="M8" s="57" t="e">
        <f t="shared" si="4"/>
        <v>#VALUE!</v>
      </c>
      <c r="N8" s="57" t="e">
        <f t="shared" si="5"/>
        <v>#N/A</v>
      </c>
      <c r="O8" s="57" t="str">
        <f t="shared" si="6"/>
        <v/>
      </c>
      <c r="P8" s="59" t="str">
        <f t="shared" si="10"/>
        <v/>
      </c>
      <c r="Q8" s="59" t="str">
        <f t="shared" si="7"/>
        <v/>
      </c>
      <c r="R8" s="57" t="str">
        <f t="shared" si="8"/>
        <v/>
      </c>
      <c r="S8" s="60" t="str">
        <f t="shared" si="9"/>
        <v/>
      </c>
    </row>
    <row r="9" spans="1:19">
      <c r="A9" s="50">
        <v>8</v>
      </c>
      <c r="B9" s="7" t="str">
        <f>'Herren Einzel'!B19</f>
        <v xml:space="preserve">Fehr </v>
      </c>
      <c r="C9" s="7" t="str">
        <f>'Herren Einzel'!C19</f>
        <v>Marcel</v>
      </c>
      <c r="D9" s="50">
        <f>'Herren Einzel'!W19</f>
        <v>53</v>
      </c>
      <c r="E9" s="50" t="str">
        <f>IF('Herren Einzel'!Y19="",'Herren Einzel'!X19,'Herren Einzel'!Y19)</f>
        <v>HC</v>
      </c>
      <c r="G9" s="50">
        <f>'Herren Einzel'!AA19</f>
        <v>1998</v>
      </c>
      <c r="H9" s="18">
        <f>'Herren Einzel'!AB19</f>
        <v>142.71428571428572</v>
      </c>
      <c r="I9" s="73" t="str">
        <f t="shared" si="0"/>
        <v/>
      </c>
      <c r="J9" s="73" t="str">
        <f t="shared" si="1"/>
        <v/>
      </c>
      <c r="K9" s="57" t="str">
        <f t="shared" si="2"/>
        <v/>
      </c>
      <c r="L9" s="60" t="str">
        <f t="shared" si="3"/>
        <v/>
      </c>
      <c r="M9" s="57" t="e">
        <f t="shared" si="4"/>
        <v>#VALUE!</v>
      </c>
      <c r="N9" s="57" t="e">
        <f t="shared" si="5"/>
        <v>#N/A</v>
      </c>
      <c r="O9" s="57" t="str">
        <f t="shared" si="6"/>
        <v/>
      </c>
      <c r="P9" s="59" t="str">
        <f t="shared" si="10"/>
        <v/>
      </c>
      <c r="Q9" s="59" t="str">
        <f t="shared" si="7"/>
        <v/>
      </c>
      <c r="R9" s="57" t="str">
        <f t="shared" si="8"/>
        <v/>
      </c>
      <c r="S9" s="60" t="str">
        <f t="shared" si="9"/>
        <v/>
      </c>
    </row>
    <row r="10" spans="1:19">
      <c r="A10" s="50">
        <v>9</v>
      </c>
      <c r="B10" s="7" t="str">
        <f>'Herren Einzel'!B21</f>
        <v xml:space="preserve">Hodzic </v>
      </c>
      <c r="C10" s="7" t="str">
        <f>'Herren Einzel'!C21</f>
        <v>Levin</v>
      </c>
      <c r="D10" s="50">
        <f>'Herren Einzel'!W21</f>
        <v>60</v>
      </c>
      <c r="E10" s="50" t="str">
        <f>IF('Herren Einzel'!Y21="",'Herren Einzel'!X21,'Herren Einzel'!Y21)</f>
        <v>HC</v>
      </c>
      <c r="G10" s="50">
        <f>'Herren Einzel'!AA21</f>
        <v>1481</v>
      </c>
      <c r="H10" s="18">
        <f>'Herren Einzel'!AB21</f>
        <v>105.78571428571429</v>
      </c>
      <c r="I10" s="73" t="str">
        <f t="shared" si="0"/>
        <v/>
      </c>
      <c r="J10" s="73" t="str">
        <f t="shared" si="1"/>
        <v/>
      </c>
      <c r="K10" s="57" t="str">
        <f t="shared" si="2"/>
        <v/>
      </c>
      <c r="L10" s="60" t="str">
        <f t="shared" si="3"/>
        <v/>
      </c>
      <c r="M10" s="57" t="e">
        <f t="shared" si="4"/>
        <v>#VALUE!</v>
      </c>
      <c r="N10" s="57" t="e">
        <f t="shared" si="5"/>
        <v>#N/A</v>
      </c>
      <c r="O10" s="57" t="str">
        <f t="shared" si="6"/>
        <v/>
      </c>
      <c r="P10" s="59" t="str">
        <f t="shared" si="10"/>
        <v/>
      </c>
      <c r="Q10" s="59" t="str">
        <f t="shared" si="7"/>
        <v/>
      </c>
      <c r="R10" s="57" t="str">
        <f t="shared" si="8"/>
        <v/>
      </c>
      <c r="S10" s="60" t="str">
        <f t="shared" si="9"/>
        <v/>
      </c>
    </row>
    <row r="11" spans="1:19">
      <c r="A11" s="50">
        <v>10</v>
      </c>
      <c r="B11" s="7" t="str">
        <f>'Herren Einzel'!B23</f>
        <v xml:space="preserve">Tellenbach </v>
      </c>
      <c r="C11" s="7" t="str">
        <f>'Herren Einzel'!C23</f>
        <v>Hansruedi</v>
      </c>
      <c r="D11" s="50">
        <f>'Herren Einzel'!W23</f>
        <v>35</v>
      </c>
      <c r="E11" s="50" t="str">
        <f>IF('Herren Einzel'!Y23="",'Herren Einzel'!X23,'Herren Einzel'!Y23)</f>
        <v>HC</v>
      </c>
      <c r="G11" s="50">
        <f>'Herren Einzel'!AA23</f>
        <v>1994</v>
      </c>
      <c r="H11" s="18">
        <f>'Herren Einzel'!AB23</f>
        <v>142.42857142857142</v>
      </c>
      <c r="I11" s="73" t="str">
        <f t="shared" si="0"/>
        <v/>
      </c>
      <c r="J11" s="73" t="str">
        <f t="shared" si="1"/>
        <v/>
      </c>
      <c r="K11" s="57" t="str">
        <f t="shared" si="2"/>
        <v/>
      </c>
      <c r="L11" s="60" t="str">
        <f t="shared" si="3"/>
        <v/>
      </c>
      <c r="M11" s="57" t="e">
        <f t="shared" si="4"/>
        <v>#VALUE!</v>
      </c>
      <c r="N11" s="57" t="e">
        <f t="shared" si="5"/>
        <v>#N/A</v>
      </c>
      <c r="O11" s="57" t="str">
        <f t="shared" si="6"/>
        <v/>
      </c>
      <c r="P11" s="59" t="str">
        <f t="shared" si="10"/>
        <v/>
      </c>
      <c r="Q11" s="59" t="str">
        <f t="shared" si="7"/>
        <v/>
      </c>
      <c r="R11" s="57" t="str">
        <f t="shared" si="8"/>
        <v/>
      </c>
      <c r="S11" s="60" t="str">
        <f t="shared" si="9"/>
        <v/>
      </c>
    </row>
    <row r="12" spans="1:19">
      <c r="A12" s="50">
        <v>11</v>
      </c>
      <c r="B12" s="7" t="str">
        <f>'Herren Einzel'!B25</f>
        <v>Winiger</v>
      </c>
      <c r="C12" s="7" t="str">
        <f>'Herren Einzel'!C25</f>
        <v>Elias</v>
      </c>
      <c r="D12" s="50">
        <f>'Herren Einzel'!W25</f>
        <v>46</v>
      </c>
      <c r="E12" s="50" t="str">
        <f>IF('Herren Einzel'!Y25="",'Herren Einzel'!X25,'Herren Einzel'!Y25)</f>
        <v>HC</v>
      </c>
      <c r="G12" s="50">
        <f>'Herren Einzel'!AA25</f>
        <v>2064</v>
      </c>
      <c r="H12" s="18">
        <f>'Herren Einzel'!AB25</f>
        <v>147.42857142857142</v>
      </c>
      <c r="I12" s="73" t="str">
        <f t="shared" si="0"/>
        <v/>
      </c>
      <c r="J12" s="73" t="str">
        <f t="shared" si="1"/>
        <v/>
      </c>
      <c r="K12" s="57" t="str">
        <f t="shared" si="2"/>
        <v/>
      </c>
      <c r="L12" s="60" t="str">
        <f t="shared" si="3"/>
        <v/>
      </c>
      <c r="M12" s="57" t="e">
        <f t="shared" si="4"/>
        <v>#VALUE!</v>
      </c>
      <c r="N12" s="57" t="e">
        <f t="shared" si="5"/>
        <v>#N/A</v>
      </c>
      <c r="O12" s="57" t="str">
        <f t="shared" si="6"/>
        <v/>
      </c>
      <c r="P12" s="59" t="str">
        <f t="shared" si="10"/>
        <v/>
      </c>
      <c r="Q12" s="59" t="str">
        <f t="shared" si="7"/>
        <v/>
      </c>
      <c r="R12" s="57" t="str">
        <f t="shared" si="8"/>
        <v/>
      </c>
      <c r="S12" s="60" t="str">
        <f t="shared" si="9"/>
        <v/>
      </c>
    </row>
    <row r="13" spans="1:19">
      <c r="A13" s="50">
        <v>12</v>
      </c>
      <c r="B13" s="7" t="str">
        <f>'Herren Einzel'!B27</f>
        <v xml:space="preserve">Famà </v>
      </c>
      <c r="C13" s="7" t="str">
        <f>'Herren Einzel'!C27</f>
        <v>Tindaro</v>
      </c>
      <c r="D13" s="50">
        <f>'Herren Einzel'!W27</f>
        <v>25</v>
      </c>
      <c r="E13" s="50" t="str">
        <f>IF('Herren Einzel'!Y27="",'Herren Einzel'!X27,'Herren Einzel'!Y27)</f>
        <v>HC</v>
      </c>
      <c r="G13" s="50">
        <f>'Herren Einzel'!AA27</f>
        <v>2421</v>
      </c>
      <c r="H13" s="18">
        <f>'Herren Einzel'!AB27</f>
        <v>172.92857142857142</v>
      </c>
      <c r="I13" s="73" t="str">
        <f t="shared" si="0"/>
        <v/>
      </c>
      <c r="J13" s="73" t="str">
        <f t="shared" si="1"/>
        <v/>
      </c>
      <c r="K13" s="57" t="str">
        <f t="shared" si="2"/>
        <v/>
      </c>
      <c r="L13" s="60" t="str">
        <f t="shared" si="3"/>
        <v/>
      </c>
      <c r="M13" s="57" t="e">
        <f t="shared" si="4"/>
        <v>#VALUE!</v>
      </c>
      <c r="N13" s="57" t="e">
        <f t="shared" si="5"/>
        <v>#N/A</v>
      </c>
      <c r="O13" s="57" t="str">
        <f t="shared" si="6"/>
        <v/>
      </c>
      <c r="P13" s="59" t="str">
        <f t="shared" si="10"/>
        <v/>
      </c>
      <c r="Q13" s="59" t="str">
        <f t="shared" si="7"/>
        <v/>
      </c>
      <c r="R13" s="57" t="str">
        <f t="shared" si="8"/>
        <v/>
      </c>
      <c r="S13" s="60" t="str">
        <f t="shared" si="9"/>
        <v/>
      </c>
    </row>
    <row r="14" spans="1:19">
      <c r="A14" s="50">
        <v>13</v>
      </c>
      <c r="B14" s="7" t="str">
        <f>'Herren Einzel'!B29</f>
        <v>Zeberli</v>
      </c>
      <c r="C14" s="7" t="str">
        <f>'Herren Einzel'!C29</f>
        <v>Martin</v>
      </c>
      <c r="D14" s="50">
        <f>'Herren Einzel'!W29</f>
        <v>18</v>
      </c>
      <c r="E14" s="50" t="str">
        <f>IF('Herren Einzel'!Y29="",'Herren Einzel'!X29,'Herren Einzel'!Y29)</f>
        <v>HB</v>
      </c>
      <c r="G14" s="50">
        <f>'Herren Einzel'!AA29</f>
        <v>2408</v>
      </c>
      <c r="H14" s="18">
        <f>'Herren Einzel'!AB29</f>
        <v>172</v>
      </c>
      <c r="I14" s="73" t="str">
        <f t="shared" si="0"/>
        <v/>
      </c>
      <c r="J14" s="73" t="str">
        <f t="shared" si="1"/>
        <v/>
      </c>
      <c r="K14" s="57" t="str">
        <f t="shared" si="2"/>
        <v/>
      </c>
      <c r="L14" s="60" t="str">
        <f t="shared" si="3"/>
        <v/>
      </c>
      <c r="M14" s="57" t="e">
        <f t="shared" si="4"/>
        <v>#VALUE!</v>
      </c>
      <c r="N14" s="57" t="e">
        <f t="shared" si="5"/>
        <v>#N/A</v>
      </c>
      <c r="O14" s="57" t="str">
        <f t="shared" si="6"/>
        <v/>
      </c>
      <c r="P14" s="59" t="str">
        <f t="shared" si="10"/>
        <v/>
      </c>
      <c r="Q14" s="59" t="str">
        <f t="shared" si="7"/>
        <v/>
      </c>
      <c r="R14" s="57" t="str">
        <f t="shared" si="8"/>
        <v/>
      </c>
      <c r="S14" s="60" t="str">
        <f t="shared" si="9"/>
        <v/>
      </c>
    </row>
    <row r="15" spans="1:19">
      <c r="A15" s="50">
        <v>14</v>
      </c>
      <c r="B15" s="7" t="str">
        <f>'Herren Einzel'!B31</f>
        <v xml:space="preserve">Steiner </v>
      </c>
      <c r="C15" s="7" t="str">
        <f>'Herren Einzel'!C31</f>
        <v>Willy</v>
      </c>
      <c r="D15" s="50">
        <f>'Herren Einzel'!W31</f>
        <v>22</v>
      </c>
      <c r="E15" s="50" t="str">
        <f>IF('Herren Einzel'!Y31="",'Herren Einzel'!X31,'Herren Einzel'!Y31)</f>
        <v>HA</v>
      </c>
      <c r="G15" s="50">
        <f>'Herren Einzel'!AA31</f>
        <v>2486</v>
      </c>
      <c r="H15" s="18">
        <f>'Herren Einzel'!AB31</f>
        <v>177.57142857142858</v>
      </c>
      <c r="I15" s="73" t="str">
        <f t="shared" si="0"/>
        <v xml:space="preserve">Steiner </v>
      </c>
      <c r="J15" s="73" t="str">
        <f t="shared" si="1"/>
        <v>Willy</v>
      </c>
      <c r="K15" s="57">
        <f t="shared" si="2"/>
        <v>2486</v>
      </c>
      <c r="L15" s="60">
        <f t="shared" si="3"/>
        <v>177.57142857142858</v>
      </c>
      <c r="M15" s="57">
        <f t="shared" si="4"/>
        <v>1</v>
      </c>
      <c r="N15" s="57" t="e">
        <f t="shared" si="5"/>
        <v>#N/A</v>
      </c>
      <c r="O15" s="57" t="str">
        <f t="shared" si="6"/>
        <v/>
      </c>
      <c r="P15" s="59" t="str">
        <f t="shared" si="10"/>
        <v/>
      </c>
      <c r="Q15" s="59" t="str">
        <f t="shared" si="7"/>
        <v/>
      </c>
      <c r="R15" s="57" t="str">
        <f t="shared" si="8"/>
        <v/>
      </c>
      <c r="S15" s="60" t="str">
        <f t="shared" si="9"/>
        <v/>
      </c>
    </row>
    <row r="16" spans="1:19">
      <c r="A16" s="50">
        <v>15</v>
      </c>
      <c r="B16" s="7" t="str">
        <f>'Herren Einzel'!B33</f>
        <v/>
      </c>
      <c r="C16" s="7" t="str">
        <f>'Herren Einzel'!C33</f>
        <v/>
      </c>
      <c r="D16" s="50" t="str">
        <f>'Herren Einzel'!D33</f>
        <v/>
      </c>
      <c r="E16" s="50" t="str">
        <f>IF('Herren Einzel'!Y33="",'Herren Einzel'!X33,'Herren Einzel'!Y33)</f>
        <v/>
      </c>
      <c r="G16" s="50" t="str">
        <f>'Herren Einzel'!AA33</f>
        <v/>
      </c>
      <c r="H16" s="18" t="str">
        <f>'Herren Einzel'!AB33</f>
        <v/>
      </c>
      <c r="I16" s="73" t="str">
        <f t="shared" si="0"/>
        <v/>
      </c>
      <c r="J16" s="73" t="str">
        <f t="shared" si="1"/>
        <v/>
      </c>
      <c r="K16" s="57" t="str">
        <f t="shared" si="2"/>
        <v/>
      </c>
      <c r="L16" s="60" t="str">
        <f t="shared" si="3"/>
        <v/>
      </c>
      <c r="M16" s="57" t="e">
        <f t="shared" si="4"/>
        <v>#VALUE!</v>
      </c>
      <c r="N16" s="57" t="e">
        <f t="shared" si="5"/>
        <v>#N/A</v>
      </c>
      <c r="O16" s="57" t="str">
        <f t="shared" si="6"/>
        <v/>
      </c>
      <c r="P16" s="59" t="str">
        <f t="shared" si="10"/>
        <v/>
      </c>
      <c r="Q16" s="59" t="str">
        <f t="shared" si="7"/>
        <v/>
      </c>
      <c r="R16" s="57" t="str">
        <f t="shared" si="8"/>
        <v/>
      </c>
      <c r="S16" s="60" t="str">
        <f t="shared" si="9"/>
        <v/>
      </c>
    </row>
    <row r="17" spans="1:19">
      <c r="A17" s="50">
        <v>16</v>
      </c>
      <c r="B17" s="7" t="str">
        <f>'Herren Einzel'!B35</f>
        <v/>
      </c>
      <c r="C17" s="7" t="str">
        <f>'Herren Einzel'!C35</f>
        <v/>
      </c>
      <c r="D17" s="50" t="str">
        <f>'Herren Einzel'!D35</f>
        <v/>
      </c>
      <c r="E17" s="50" t="str">
        <f>IF('Herren Einzel'!Y35="",'Herren Einzel'!X35,'Herren Einzel'!Y35)</f>
        <v/>
      </c>
      <c r="G17" s="50" t="str">
        <f>'Herren Einzel'!AA35</f>
        <v/>
      </c>
      <c r="H17" s="18" t="str">
        <f>'Herren Einzel'!AB35</f>
        <v/>
      </c>
      <c r="I17" s="73" t="str">
        <f t="shared" si="0"/>
        <v/>
      </c>
      <c r="J17" s="73" t="str">
        <f t="shared" si="1"/>
        <v/>
      </c>
      <c r="K17" s="57" t="str">
        <f t="shared" si="2"/>
        <v/>
      </c>
      <c r="L17" s="60" t="str">
        <f t="shared" si="3"/>
        <v/>
      </c>
      <c r="M17" s="57" t="e">
        <f t="shared" si="4"/>
        <v>#VALUE!</v>
      </c>
      <c r="N17" s="57" t="e">
        <f t="shared" si="5"/>
        <v>#N/A</v>
      </c>
      <c r="O17" s="57" t="str">
        <f t="shared" si="6"/>
        <v/>
      </c>
      <c r="P17" s="59" t="str">
        <f t="shared" si="10"/>
        <v/>
      </c>
      <c r="Q17" s="59" t="str">
        <f t="shared" si="7"/>
        <v/>
      </c>
      <c r="R17" s="57" t="str">
        <f t="shared" si="8"/>
        <v/>
      </c>
      <c r="S17" s="60" t="str">
        <f t="shared" si="9"/>
        <v/>
      </c>
    </row>
    <row r="18" spans="1:19">
      <c r="A18" s="50">
        <v>17</v>
      </c>
      <c r="B18" s="7" t="str">
        <f>'Herren Einzel'!B37</f>
        <v/>
      </c>
      <c r="C18" s="7" t="str">
        <f>'Herren Einzel'!C37</f>
        <v/>
      </c>
      <c r="D18" s="50" t="str">
        <f>'Herren Einzel'!W37</f>
        <v/>
      </c>
      <c r="E18" s="50" t="str">
        <f>IF('Herren Einzel'!Y37="",'Herren Einzel'!X37,'Herren Einzel'!Y37)</f>
        <v/>
      </c>
      <c r="G18" s="50" t="str">
        <f>'Herren Einzel'!AA37</f>
        <v/>
      </c>
      <c r="H18" s="18" t="str">
        <f>'Herren Einzel'!AB37</f>
        <v/>
      </c>
      <c r="I18" s="73" t="str">
        <f t="shared" si="0"/>
        <v/>
      </c>
      <c r="J18" s="73" t="str">
        <f t="shared" si="1"/>
        <v/>
      </c>
      <c r="K18" s="57" t="str">
        <f t="shared" si="2"/>
        <v/>
      </c>
      <c r="L18" s="60" t="str">
        <f t="shared" si="3"/>
        <v/>
      </c>
      <c r="M18" s="57" t="e">
        <f t="shared" si="4"/>
        <v>#VALUE!</v>
      </c>
      <c r="N18" s="57" t="e">
        <f t="shared" si="5"/>
        <v>#N/A</v>
      </c>
      <c r="O18" s="57" t="str">
        <f t="shared" si="6"/>
        <v/>
      </c>
      <c r="P18" s="59" t="str">
        <f t="shared" si="10"/>
        <v/>
      </c>
      <c r="Q18" s="59" t="str">
        <f t="shared" si="7"/>
        <v/>
      </c>
      <c r="R18" s="57" t="str">
        <f t="shared" si="8"/>
        <v/>
      </c>
      <c r="S18" s="60" t="str">
        <f t="shared" si="9"/>
        <v/>
      </c>
    </row>
    <row r="19" spans="1:19">
      <c r="A19" s="50">
        <v>18</v>
      </c>
      <c r="B19" s="7" t="str">
        <f>'Herren Einzel'!B39</f>
        <v/>
      </c>
      <c r="C19" s="7" t="str">
        <f>'Herren Einzel'!C39</f>
        <v/>
      </c>
      <c r="D19" s="50" t="str">
        <f>'Herren Einzel'!W39</f>
        <v/>
      </c>
      <c r="E19" s="50" t="str">
        <f>IF('Herren Einzel'!Y39="",'Herren Einzel'!X39,'Herren Einzel'!Y39)</f>
        <v/>
      </c>
      <c r="G19" s="50" t="str">
        <f>'Herren Einzel'!AA39</f>
        <v/>
      </c>
      <c r="H19" s="18" t="str">
        <f>'Herren Einzel'!AB39</f>
        <v/>
      </c>
      <c r="I19" s="73" t="str">
        <f t="shared" si="0"/>
        <v/>
      </c>
      <c r="J19" s="73" t="str">
        <f t="shared" si="1"/>
        <v/>
      </c>
      <c r="K19" s="57" t="str">
        <f t="shared" si="2"/>
        <v/>
      </c>
      <c r="L19" s="60" t="str">
        <f t="shared" si="3"/>
        <v/>
      </c>
      <c r="M19" s="57" t="e">
        <f>RANK(K19,K$2:K$21)</f>
        <v>#VALUE!</v>
      </c>
      <c r="N19" s="57" t="e">
        <f t="shared" si="5"/>
        <v>#N/A</v>
      </c>
      <c r="O19" s="57" t="str">
        <f t="shared" si="6"/>
        <v/>
      </c>
      <c r="P19" s="59" t="str">
        <f t="shared" si="10"/>
        <v/>
      </c>
      <c r="Q19" s="59" t="str">
        <f t="shared" si="7"/>
        <v/>
      </c>
      <c r="R19" s="57" t="str">
        <f t="shared" si="8"/>
        <v/>
      </c>
      <c r="S19" s="60" t="str">
        <f t="shared" si="9"/>
        <v/>
      </c>
    </row>
    <row r="20" spans="1:19">
      <c r="A20" s="50">
        <v>19</v>
      </c>
      <c r="B20" s="7" t="str">
        <f>'Herren Einzel'!B41</f>
        <v/>
      </c>
      <c r="C20" s="7" t="str">
        <f>'Herren Einzel'!C41</f>
        <v/>
      </c>
      <c r="D20" s="50" t="str">
        <f>'Herren Einzel'!W41</f>
        <v/>
      </c>
      <c r="E20" s="50" t="str">
        <f>IF('Herren Einzel'!Y41="",'Herren Einzel'!X41,'Herren Einzel'!Y41)</f>
        <v/>
      </c>
      <c r="G20" s="50" t="str">
        <f>'Herren Einzel'!AA41</f>
        <v/>
      </c>
      <c r="H20" s="18" t="str">
        <f>'Herren Einzel'!AB41</f>
        <v/>
      </c>
      <c r="I20" s="73" t="str">
        <f t="shared" si="0"/>
        <v/>
      </c>
      <c r="J20" s="73" t="str">
        <f t="shared" si="1"/>
        <v/>
      </c>
      <c r="K20" s="57" t="str">
        <f t="shared" si="2"/>
        <v/>
      </c>
      <c r="L20" s="60" t="str">
        <f t="shared" si="3"/>
        <v/>
      </c>
      <c r="M20" s="57" t="e">
        <f t="shared" si="4"/>
        <v>#VALUE!</v>
      </c>
      <c r="N20" s="57" t="e">
        <f t="shared" si="5"/>
        <v>#N/A</v>
      </c>
      <c r="O20" s="57" t="str">
        <f t="shared" si="6"/>
        <v/>
      </c>
      <c r="P20" s="59" t="str">
        <f t="shared" si="10"/>
        <v/>
      </c>
      <c r="Q20" s="59" t="str">
        <f t="shared" si="7"/>
        <v/>
      </c>
      <c r="R20" s="57" t="str">
        <f t="shared" si="8"/>
        <v/>
      </c>
      <c r="S20" s="60" t="str">
        <f t="shared" si="9"/>
        <v/>
      </c>
    </row>
    <row r="21" spans="1:19">
      <c r="A21" s="50">
        <v>20</v>
      </c>
      <c r="B21" s="7" t="str">
        <f>'Herren Einzel'!B43</f>
        <v/>
      </c>
      <c r="C21" s="7" t="str">
        <f>'Herren Einzel'!C43</f>
        <v/>
      </c>
      <c r="D21" s="50" t="str">
        <f>'Herren Einzel'!W43</f>
        <v/>
      </c>
      <c r="E21" s="50" t="str">
        <f>IF('Herren Einzel'!Y43="",'Herren Einzel'!X43,'Herren Einzel'!Y43)</f>
        <v/>
      </c>
      <c r="G21" s="50" t="str">
        <f>'Herren Einzel'!AA43</f>
        <v/>
      </c>
      <c r="H21" s="18" t="str">
        <f>'Herren Einzel'!AB43</f>
        <v/>
      </c>
      <c r="I21" s="73" t="str">
        <f t="shared" si="0"/>
        <v/>
      </c>
      <c r="J21" s="73" t="str">
        <f t="shared" si="1"/>
        <v/>
      </c>
      <c r="K21" s="57" t="str">
        <f t="shared" si="2"/>
        <v/>
      </c>
      <c r="L21" s="60" t="str">
        <f t="shared" si="3"/>
        <v/>
      </c>
      <c r="M21" s="57" t="e">
        <f t="shared" si="4"/>
        <v>#VALUE!</v>
      </c>
      <c r="N21" s="57" t="e">
        <f t="shared" si="5"/>
        <v>#N/A</v>
      </c>
      <c r="O21" s="57" t="str">
        <f t="shared" si="6"/>
        <v/>
      </c>
      <c r="P21" s="59" t="str">
        <f t="shared" si="10"/>
        <v/>
      </c>
      <c r="Q21" s="59" t="str">
        <f t="shared" si="7"/>
        <v/>
      </c>
      <c r="R21" s="57" t="str">
        <f t="shared" si="8"/>
        <v/>
      </c>
      <c r="S21" s="60" t="str">
        <f t="shared" si="9"/>
        <v/>
      </c>
    </row>
    <row r="22" spans="1:19">
      <c r="I22" s="120" t="s">
        <v>95</v>
      </c>
      <c r="J22" s="121"/>
      <c r="K22" s="121"/>
      <c r="L22" s="121"/>
      <c r="M22" s="56" t="s">
        <v>68</v>
      </c>
      <c r="N22" s="124" t="s">
        <v>79</v>
      </c>
      <c r="O22" s="124"/>
      <c r="P22" s="58"/>
      <c r="Q22" s="58"/>
      <c r="R22" s="56"/>
      <c r="S22" s="56"/>
    </row>
    <row r="23" spans="1:19">
      <c r="A23" s="50">
        <v>1</v>
      </c>
      <c r="I23" s="74" t="str">
        <f>IF(E2="HB",B2,"")</f>
        <v/>
      </c>
      <c r="J23" s="74" t="str">
        <f>IF(E2="HB",C2,"")</f>
        <v/>
      </c>
      <c r="K23" s="56" t="str">
        <f>IF(E2="HB",G2,"")</f>
        <v/>
      </c>
      <c r="L23" s="62" t="str">
        <f>IF(E2="HB",H2,"")</f>
        <v/>
      </c>
      <c r="M23" s="56" t="e">
        <f>RANK(K23,K$23:K$42)</f>
        <v>#VALUE!</v>
      </c>
      <c r="N23" s="56">
        <f t="shared" ref="N23:N42" si="11">MATCH(A23,M$23:M$42,0)</f>
        <v>4</v>
      </c>
      <c r="O23" s="56">
        <f>IFERROR(N23,"")</f>
        <v>4</v>
      </c>
      <c r="P23" s="58" t="str">
        <f t="shared" ref="P23:P42" si="12">IF(O23="","",INDEX(I$23:I$42,N23))</f>
        <v xml:space="preserve">Seiler </v>
      </c>
      <c r="Q23" s="58" t="str">
        <f t="shared" ref="Q23:Q42" si="13">IF(O23="","",INDEX(J$23:J$42,N23))</f>
        <v>Franz</v>
      </c>
      <c r="R23" s="56">
        <f t="shared" ref="R23:R42" si="14">IF(O23="","",INDEX(K$23:K$42,N23))</f>
        <v>2535</v>
      </c>
      <c r="S23" s="61">
        <f t="shared" ref="S23:S42" si="15">IF(O23="","",INDEX(L$23:L$42,N23))</f>
        <v>181.07142857142858</v>
      </c>
    </row>
    <row r="24" spans="1:19">
      <c r="A24" s="50">
        <v>2</v>
      </c>
      <c r="I24" s="74" t="str">
        <f>IF(E3="HB",B3,"")</f>
        <v/>
      </c>
      <c r="J24" s="74" t="str">
        <f t="shared" ref="J24:J42" si="16">IF(E3="HB",C3,"")</f>
        <v/>
      </c>
      <c r="K24" s="56" t="str">
        <f t="shared" ref="K24:K42" si="17">IF(E3="HB",G3,"")</f>
        <v/>
      </c>
      <c r="L24" s="62" t="str">
        <f>IF(E3="HB",H3,"")</f>
        <v/>
      </c>
      <c r="M24" s="56" t="e">
        <f t="shared" ref="M24:M42" si="18">RANK(K24,K$23:K$42)</f>
        <v>#VALUE!</v>
      </c>
      <c r="N24" s="56">
        <f t="shared" si="11"/>
        <v>3</v>
      </c>
      <c r="O24" s="56">
        <f t="shared" ref="O24:O42" si="19">IFERROR(N24,"")</f>
        <v>3</v>
      </c>
      <c r="P24" s="58" t="str">
        <f t="shared" si="12"/>
        <v xml:space="preserve">Hutter </v>
      </c>
      <c r="Q24" s="58" t="str">
        <f t="shared" si="13"/>
        <v>Marcel</v>
      </c>
      <c r="R24" s="56">
        <f t="shared" si="14"/>
        <v>2506</v>
      </c>
      <c r="S24" s="61">
        <f t="shared" si="15"/>
        <v>179</v>
      </c>
    </row>
    <row r="25" spans="1:19">
      <c r="A25" s="50">
        <v>3</v>
      </c>
      <c r="I25" s="74" t="str">
        <f t="shared" ref="I25:I42" si="20">IF(E4="HB",B4,"")</f>
        <v xml:space="preserve">Hutter </v>
      </c>
      <c r="J25" s="74" t="str">
        <f t="shared" si="16"/>
        <v>Marcel</v>
      </c>
      <c r="K25" s="56">
        <f t="shared" si="17"/>
        <v>2506</v>
      </c>
      <c r="L25" s="62">
        <f t="shared" ref="L25:L42" si="21">IF(E4="HB",H4,"")</f>
        <v>179</v>
      </c>
      <c r="M25" s="56">
        <f t="shared" si="18"/>
        <v>2</v>
      </c>
      <c r="N25" s="56">
        <f t="shared" si="11"/>
        <v>13</v>
      </c>
      <c r="O25" s="56">
        <f t="shared" si="19"/>
        <v>13</v>
      </c>
      <c r="P25" s="58" t="str">
        <f t="shared" si="12"/>
        <v>Zeberli</v>
      </c>
      <c r="Q25" s="58" t="str">
        <f t="shared" si="13"/>
        <v>Martin</v>
      </c>
      <c r="R25" s="56">
        <f t="shared" si="14"/>
        <v>2408</v>
      </c>
      <c r="S25" s="61">
        <f t="shared" si="15"/>
        <v>172</v>
      </c>
    </row>
    <row r="26" spans="1:19">
      <c r="A26" s="50">
        <v>4</v>
      </c>
      <c r="I26" s="74" t="str">
        <f t="shared" si="20"/>
        <v xml:space="preserve">Seiler </v>
      </c>
      <c r="J26" s="74" t="str">
        <f t="shared" si="16"/>
        <v>Franz</v>
      </c>
      <c r="K26" s="56">
        <f t="shared" si="17"/>
        <v>2535</v>
      </c>
      <c r="L26" s="62">
        <f t="shared" si="21"/>
        <v>181.07142857142858</v>
      </c>
      <c r="M26" s="56">
        <f t="shared" si="18"/>
        <v>1</v>
      </c>
      <c r="N26" s="56" t="e">
        <f t="shared" si="11"/>
        <v>#N/A</v>
      </c>
      <c r="O26" s="56" t="str">
        <f t="shared" si="19"/>
        <v/>
      </c>
      <c r="P26" s="58" t="str">
        <f t="shared" si="12"/>
        <v/>
      </c>
      <c r="Q26" s="58" t="str">
        <f t="shared" si="13"/>
        <v/>
      </c>
      <c r="R26" s="56" t="str">
        <f t="shared" si="14"/>
        <v/>
      </c>
      <c r="S26" s="61" t="str">
        <f t="shared" si="15"/>
        <v/>
      </c>
    </row>
    <row r="27" spans="1:19">
      <c r="A27" s="50">
        <v>5</v>
      </c>
      <c r="I27" s="74" t="str">
        <f t="shared" si="20"/>
        <v/>
      </c>
      <c r="J27" s="74" t="str">
        <f t="shared" si="16"/>
        <v/>
      </c>
      <c r="K27" s="56" t="str">
        <f t="shared" si="17"/>
        <v/>
      </c>
      <c r="L27" s="62" t="str">
        <f t="shared" si="21"/>
        <v/>
      </c>
      <c r="M27" s="56" t="e">
        <f t="shared" si="18"/>
        <v>#VALUE!</v>
      </c>
      <c r="N27" s="56" t="e">
        <f t="shared" si="11"/>
        <v>#N/A</v>
      </c>
      <c r="O27" s="56" t="str">
        <f t="shared" si="19"/>
        <v/>
      </c>
      <c r="P27" s="58" t="str">
        <f t="shared" si="12"/>
        <v/>
      </c>
      <c r="Q27" s="58" t="str">
        <f t="shared" si="13"/>
        <v/>
      </c>
      <c r="R27" s="56" t="str">
        <f t="shared" si="14"/>
        <v/>
      </c>
      <c r="S27" s="61" t="str">
        <f t="shared" si="15"/>
        <v/>
      </c>
    </row>
    <row r="28" spans="1:19">
      <c r="A28" s="50">
        <v>6</v>
      </c>
      <c r="I28" s="74" t="str">
        <f t="shared" si="20"/>
        <v/>
      </c>
      <c r="J28" s="74" t="str">
        <f t="shared" si="16"/>
        <v/>
      </c>
      <c r="K28" s="56" t="str">
        <f t="shared" si="17"/>
        <v/>
      </c>
      <c r="L28" s="62" t="str">
        <f t="shared" si="21"/>
        <v/>
      </c>
      <c r="M28" s="56" t="e">
        <f t="shared" si="18"/>
        <v>#VALUE!</v>
      </c>
      <c r="N28" s="56" t="e">
        <f t="shared" si="11"/>
        <v>#N/A</v>
      </c>
      <c r="O28" s="56" t="str">
        <f t="shared" si="19"/>
        <v/>
      </c>
      <c r="P28" s="58" t="str">
        <f t="shared" si="12"/>
        <v/>
      </c>
      <c r="Q28" s="58" t="str">
        <f t="shared" si="13"/>
        <v/>
      </c>
      <c r="R28" s="56" t="str">
        <f t="shared" si="14"/>
        <v/>
      </c>
      <c r="S28" s="61" t="str">
        <f t="shared" si="15"/>
        <v/>
      </c>
    </row>
    <row r="29" spans="1:19">
      <c r="A29" s="50">
        <v>7</v>
      </c>
      <c r="I29" s="74" t="str">
        <f t="shared" si="20"/>
        <v/>
      </c>
      <c r="J29" s="74" t="str">
        <f t="shared" si="16"/>
        <v/>
      </c>
      <c r="K29" s="56" t="str">
        <f t="shared" si="17"/>
        <v/>
      </c>
      <c r="L29" s="62" t="str">
        <f t="shared" si="21"/>
        <v/>
      </c>
      <c r="M29" s="56" t="e">
        <f t="shared" si="18"/>
        <v>#VALUE!</v>
      </c>
      <c r="N29" s="56" t="e">
        <f t="shared" si="11"/>
        <v>#N/A</v>
      </c>
      <c r="O29" s="56" t="str">
        <f t="shared" si="19"/>
        <v/>
      </c>
      <c r="P29" s="58" t="str">
        <f t="shared" si="12"/>
        <v/>
      </c>
      <c r="Q29" s="58" t="str">
        <f t="shared" si="13"/>
        <v/>
      </c>
      <c r="R29" s="56" t="str">
        <f t="shared" si="14"/>
        <v/>
      </c>
      <c r="S29" s="61" t="str">
        <f t="shared" si="15"/>
        <v/>
      </c>
    </row>
    <row r="30" spans="1:19">
      <c r="A30" s="50">
        <v>8</v>
      </c>
      <c r="I30" s="74" t="str">
        <f t="shared" si="20"/>
        <v/>
      </c>
      <c r="J30" s="74" t="str">
        <f t="shared" si="16"/>
        <v/>
      </c>
      <c r="K30" s="56" t="str">
        <f t="shared" si="17"/>
        <v/>
      </c>
      <c r="L30" s="62" t="str">
        <f t="shared" si="21"/>
        <v/>
      </c>
      <c r="M30" s="56" t="e">
        <f t="shared" si="18"/>
        <v>#VALUE!</v>
      </c>
      <c r="N30" s="56" t="e">
        <f t="shared" si="11"/>
        <v>#N/A</v>
      </c>
      <c r="O30" s="56" t="str">
        <f t="shared" si="19"/>
        <v/>
      </c>
      <c r="P30" s="58" t="str">
        <f t="shared" si="12"/>
        <v/>
      </c>
      <c r="Q30" s="58" t="str">
        <f t="shared" si="13"/>
        <v/>
      </c>
      <c r="R30" s="56" t="str">
        <f t="shared" si="14"/>
        <v/>
      </c>
      <c r="S30" s="61" t="str">
        <f t="shared" si="15"/>
        <v/>
      </c>
    </row>
    <row r="31" spans="1:19">
      <c r="A31" s="50">
        <v>9</v>
      </c>
      <c r="I31" s="74" t="str">
        <f t="shared" si="20"/>
        <v/>
      </c>
      <c r="J31" s="74" t="str">
        <f t="shared" si="16"/>
        <v/>
      </c>
      <c r="K31" s="56" t="str">
        <f t="shared" si="17"/>
        <v/>
      </c>
      <c r="L31" s="62" t="str">
        <f t="shared" si="21"/>
        <v/>
      </c>
      <c r="M31" s="56" t="e">
        <f t="shared" si="18"/>
        <v>#VALUE!</v>
      </c>
      <c r="N31" s="56" t="e">
        <f t="shared" si="11"/>
        <v>#N/A</v>
      </c>
      <c r="O31" s="56" t="str">
        <f t="shared" si="19"/>
        <v/>
      </c>
      <c r="P31" s="58" t="str">
        <f t="shared" si="12"/>
        <v/>
      </c>
      <c r="Q31" s="58" t="str">
        <f t="shared" si="13"/>
        <v/>
      </c>
      <c r="R31" s="56" t="str">
        <f t="shared" si="14"/>
        <v/>
      </c>
      <c r="S31" s="61" t="str">
        <f t="shared" si="15"/>
        <v/>
      </c>
    </row>
    <row r="32" spans="1:19">
      <c r="A32" s="50">
        <v>10</v>
      </c>
      <c r="I32" s="74" t="str">
        <f t="shared" si="20"/>
        <v/>
      </c>
      <c r="J32" s="74" t="str">
        <f t="shared" si="16"/>
        <v/>
      </c>
      <c r="K32" s="56" t="str">
        <f t="shared" si="17"/>
        <v/>
      </c>
      <c r="L32" s="62" t="str">
        <f t="shared" si="21"/>
        <v/>
      </c>
      <c r="M32" s="56" t="e">
        <f t="shared" si="18"/>
        <v>#VALUE!</v>
      </c>
      <c r="N32" s="56" t="e">
        <f t="shared" si="11"/>
        <v>#N/A</v>
      </c>
      <c r="O32" s="56" t="str">
        <f t="shared" si="19"/>
        <v/>
      </c>
      <c r="P32" s="58" t="str">
        <f t="shared" si="12"/>
        <v/>
      </c>
      <c r="Q32" s="58" t="str">
        <f t="shared" si="13"/>
        <v/>
      </c>
      <c r="R32" s="56" t="str">
        <f t="shared" si="14"/>
        <v/>
      </c>
      <c r="S32" s="61" t="str">
        <f t="shared" si="15"/>
        <v/>
      </c>
    </row>
    <row r="33" spans="1:19">
      <c r="A33" s="50">
        <v>11</v>
      </c>
      <c r="I33" s="74" t="str">
        <f t="shared" si="20"/>
        <v/>
      </c>
      <c r="J33" s="74" t="str">
        <f t="shared" si="16"/>
        <v/>
      </c>
      <c r="K33" s="56" t="str">
        <f t="shared" si="17"/>
        <v/>
      </c>
      <c r="L33" s="62" t="str">
        <f t="shared" si="21"/>
        <v/>
      </c>
      <c r="M33" s="56" t="e">
        <f t="shared" si="18"/>
        <v>#VALUE!</v>
      </c>
      <c r="N33" s="56" t="e">
        <f t="shared" si="11"/>
        <v>#N/A</v>
      </c>
      <c r="O33" s="56" t="str">
        <f t="shared" si="19"/>
        <v/>
      </c>
      <c r="P33" s="58" t="str">
        <f t="shared" si="12"/>
        <v/>
      </c>
      <c r="Q33" s="58" t="str">
        <f t="shared" si="13"/>
        <v/>
      </c>
      <c r="R33" s="56" t="str">
        <f t="shared" si="14"/>
        <v/>
      </c>
      <c r="S33" s="61" t="str">
        <f t="shared" si="15"/>
        <v/>
      </c>
    </row>
    <row r="34" spans="1:19">
      <c r="A34" s="50">
        <v>12</v>
      </c>
      <c r="I34" s="74" t="str">
        <f t="shared" si="20"/>
        <v/>
      </c>
      <c r="J34" s="74" t="str">
        <f t="shared" si="16"/>
        <v/>
      </c>
      <c r="K34" s="56" t="str">
        <f t="shared" si="17"/>
        <v/>
      </c>
      <c r="L34" s="62" t="str">
        <f t="shared" si="21"/>
        <v/>
      </c>
      <c r="M34" s="56" t="e">
        <f t="shared" si="18"/>
        <v>#VALUE!</v>
      </c>
      <c r="N34" s="56" t="e">
        <f t="shared" si="11"/>
        <v>#N/A</v>
      </c>
      <c r="O34" s="56" t="str">
        <f t="shared" si="19"/>
        <v/>
      </c>
      <c r="P34" s="58" t="str">
        <f t="shared" si="12"/>
        <v/>
      </c>
      <c r="Q34" s="58" t="str">
        <f t="shared" si="13"/>
        <v/>
      </c>
      <c r="R34" s="56" t="str">
        <f t="shared" si="14"/>
        <v/>
      </c>
      <c r="S34" s="61" t="str">
        <f t="shared" si="15"/>
        <v/>
      </c>
    </row>
    <row r="35" spans="1:19">
      <c r="A35" s="50">
        <v>13</v>
      </c>
      <c r="I35" s="74" t="str">
        <f t="shared" si="20"/>
        <v>Zeberli</v>
      </c>
      <c r="J35" s="74" t="str">
        <f t="shared" si="16"/>
        <v>Martin</v>
      </c>
      <c r="K35" s="56">
        <f t="shared" si="17"/>
        <v>2408</v>
      </c>
      <c r="L35" s="62">
        <f t="shared" si="21"/>
        <v>172</v>
      </c>
      <c r="M35" s="56">
        <f t="shared" si="18"/>
        <v>3</v>
      </c>
      <c r="N35" s="56" t="e">
        <f t="shared" si="11"/>
        <v>#N/A</v>
      </c>
      <c r="O35" s="56" t="str">
        <f t="shared" si="19"/>
        <v/>
      </c>
      <c r="P35" s="58" t="str">
        <f t="shared" si="12"/>
        <v/>
      </c>
      <c r="Q35" s="58" t="str">
        <f t="shared" si="13"/>
        <v/>
      </c>
      <c r="R35" s="56" t="str">
        <f t="shared" si="14"/>
        <v/>
      </c>
      <c r="S35" s="61" t="str">
        <f t="shared" si="15"/>
        <v/>
      </c>
    </row>
    <row r="36" spans="1:19">
      <c r="A36" s="50">
        <v>14</v>
      </c>
      <c r="I36" s="74" t="str">
        <f t="shared" si="20"/>
        <v/>
      </c>
      <c r="J36" s="74" t="str">
        <f t="shared" si="16"/>
        <v/>
      </c>
      <c r="K36" s="56" t="str">
        <f t="shared" si="17"/>
        <v/>
      </c>
      <c r="L36" s="62" t="str">
        <f t="shared" si="21"/>
        <v/>
      </c>
      <c r="M36" s="56" t="e">
        <f t="shared" si="18"/>
        <v>#VALUE!</v>
      </c>
      <c r="N36" s="56" t="e">
        <f t="shared" si="11"/>
        <v>#N/A</v>
      </c>
      <c r="O36" s="56" t="str">
        <f t="shared" si="19"/>
        <v/>
      </c>
      <c r="P36" s="58" t="str">
        <f t="shared" si="12"/>
        <v/>
      </c>
      <c r="Q36" s="58" t="str">
        <f t="shared" si="13"/>
        <v/>
      </c>
      <c r="R36" s="56" t="str">
        <f t="shared" si="14"/>
        <v/>
      </c>
      <c r="S36" s="61" t="str">
        <f t="shared" si="15"/>
        <v/>
      </c>
    </row>
    <row r="37" spans="1:19">
      <c r="A37" s="50">
        <v>15</v>
      </c>
      <c r="I37" s="74" t="str">
        <f t="shared" si="20"/>
        <v/>
      </c>
      <c r="J37" s="74" t="str">
        <f t="shared" si="16"/>
        <v/>
      </c>
      <c r="K37" s="56" t="str">
        <f t="shared" si="17"/>
        <v/>
      </c>
      <c r="L37" s="62" t="str">
        <f t="shared" si="21"/>
        <v/>
      </c>
      <c r="M37" s="56" t="e">
        <f t="shared" si="18"/>
        <v>#VALUE!</v>
      </c>
      <c r="N37" s="56" t="e">
        <f t="shared" si="11"/>
        <v>#N/A</v>
      </c>
      <c r="O37" s="56" t="str">
        <f t="shared" si="19"/>
        <v/>
      </c>
      <c r="P37" s="58" t="str">
        <f t="shared" si="12"/>
        <v/>
      </c>
      <c r="Q37" s="58" t="str">
        <f t="shared" si="13"/>
        <v/>
      </c>
      <c r="R37" s="56" t="str">
        <f t="shared" si="14"/>
        <v/>
      </c>
      <c r="S37" s="61" t="str">
        <f t="shared" si="15"/>
        <v/>
      </c>
    </row>
    <row r="38" spans="1:19">
      <c r="A38" s="50">
        <v>16</v>
      </c>
      <c r="I38" s="74" t="str">
        <f t="shared" si="20"/>
        <v/>
      </c>
      <c r="J38" s="74" t="str">
        <f t="shared" si="16"/>
        <v/>
      </c>
      <c r="K38" s="56" t="str">
        <f t="shared" si="17"/>
        <v/>
      </c>
      <c r="L38" s="62" t="str">
        <f t="shared" si="21"/>
        <v/>
      </c>
      <c r="M38" s="56" t="e">
        <f t="shared" si="18"/>
        <v>#VALUE!</v>
      </c>
      <c r="N38" s="56" t="e">
        <f t="shared" si="11"/>
        <v>#N/A</v>
      </c>
      <c r="O38" s="56" t="str">
        <f t="shared" si="19"/>
        <v/>
      </c>
      <c r="P38" s="58" t="str">
        <f t="shared" si="12"/>
        <v/>
      </c>
      <c r="Q38" s="58" t="str">
        <f t="shared" si="13"/>
        <v/>
      </c>
      <c r="R38" s="56" t="str">
        <f t="shared" si="14"/>
        <v/>
      </c>
      <c r="S38" s="61" t="str">
        <f t="shared" si="15"/>
        <v/>
      </c>
    </row>
    <row r="39" spans="1:19">
      <c r="A39" s="50">
        <v>17</v>
      </c>
      <c r="I39" s="74" t="str">
        <f t="shared" si="20"/>
        <v/>
      </c>
      <c r="J39" s="74" t="str">
        <f t="shared" si="16"/>
        <v/>
      </c>
      <c r="K39" s="56" t="str">
        <f t="shared" si="17"/>
        <v/>
      </c>
      <c r="L39" s="62" t="str">
        <f t="shared" si="21"/>
        <v/>
      </c>
      <c r="M39" s="56" t="e">
        <f t="shared" si="18"/>
        <v>#VALUE!</v>
      </c>
      <c r="N39" s="56" t="e">
        <f t="shared" si="11"/>
        <v>#N/A</v>
      </c>
      <c r="O39" s="56" t="str">
        <f t="shared" si="19"/>
        <v/>
      </c>
      <c r="P39" s="58" t="str">
        <f t="shared" si="12"/>
        <v/>
      </c>
      <c r="Q39" s="58" t="str">
        <f t="shared" si="13"/>
        <v/>
      </c>
      <c r="R39" s="56" t="str">
        <f t="shared" si="14"/>
        <v/>
      </c>
      <c r="S39" s="61" t="str">
        <f t="shared" si="15"/>
        <v/>
      </c>
    </row>
    <row r="40" spans="1:19">
      <c r="A40" s="50">
        <v>18</v>
      </c>
      <c r="I40" s="74" t="str">
        <f t="shared" si="20"/>
        <v/>
      </c>
      <c r="J40" s="74" t="str">
        <f t="shared" si="16"/>
        <v/>
      </c>
      <c r="K40" s="56" t="str">
        <f t="shared" si="17"/>
        <v/>
      </c>
      <c r="L40" s="62" t="str">
        <f t="shared" si="21"/>
        <v/>
      </c>
      <c r="M40" s="56" t="e">
        <f t="shared" si="18"/>
        <v>#VALUE!</v>
      </c>
      <c r="N40" s="56" t="e">
        <f t="shared" si="11"/>
        <v>#N/A</v>
      </c>
      <c r="O40" s="56" t="str">
        <f t="shared" si="19"/>
        <v/>
      </c>
      <c r="P40" s="58" t="str">
        <f t="shared" si="12"/>
        <v/>
      </c>
      <c r="Q40" s="58" t="str">
        <f t="shared" si="13"/>
        <v/>
      </c>
      <c r="R40" s="56" t="str">
        <f t="shared" si="14"/>
        <v/>
      </c>
      <c r="S40" s="61" t="str">
        <f t="shared" si="15"/>
        <v/>
      </c>
    </row>
    <row r="41" spans="1:19">
      <c r="A41" s="50">
        <v>19</v>
      </c>
      <c r="I41" s="74" t="str">
        <f t="shared" si="20"/>
        <v/>
      </c>
      <c r="J41" s="74" t="str">
        <f t="shared" si="16"/>
        <v/>
      </c>
      <c r="K41" s="56" t="str">
        <f t="shared" si="17"/>
        <v/>
      </c>
      <c r="L41" s="62" t="str">
        <f t="shared" si="21"/>
        <v/>
      </c>
      <c r="M41" s="56" t="e">
        <f t="shared" si="18"/>
        <v>#VALUE!</v>
      </c>
      <c r="N41" s="56" t="e">
        <f t="shared" si="11"/>
        <v>#N/A</v>
      </c>
      <c r="O41" s="56" t="str">
        <f t="shared" si="19"/>
        <v/>
      </c>
      <c r="P41" s="58" t="str">
        <f t="shared" si="12"/>
        <v/>
      </c>
      <c r="Q41" s="58" t="str">
        <f t="shared" si="13"/>
        <v/>
      </c>
      <c r="R41" s="56" t="str">
        <f t="shared" si="14"/>
        <v/>
      </c>
      <c r="S41" s="61" t="str">
        <f t="shared" si="15"/>
        <v/>
      </c>
    </row>
    <row r="42" spans="1:19">
      <c r="A42" s="50">
        <v>20</v>
      </c>
      <c r="I42" s="74" t="str">
        <f t="shared" si="20"/>
        <v/>
      </c>
      <c r="J42" s="74" t="str">
        <f t="shared" si="16"/>
        <v/>
      </c>
      <c r="K42" s="56" t="str">
        <f t="shared" si="17"/>
        <v/>
      </c>
      <c r="L42" s="62" t="str">
        <f t="shared" si="21"/>
        <v/>
      </c>
      <c r="M42" s="56" t="e">
        <f t="shared" si="18"/>
        <v>#VALUE!</v>
      </c>
      <c r="N42" s="56" t="e">
        <f t="shared" si="11"/>
        <v>#N/A</v>
      </c>
      <c r="O42" s="56" t="str">
        <f t="shared" si="19"/>
        <v/>
      </c>
      <c r="P42" s="58" t="str">
        <f t="shared" si="12"/>
        <v/>
      </c>
      <c r="Q42" s="58" t="str">
        <f t="shared" si="13"/>
        <v/>
      </c>
      <c r="R42" s="56" t="str">
        <f t="shared" si="14"/>
        <v/>
      </c>
      <c r="S42" s="61" t="str">
        <f t="shared" si="15"/>
        <v/>
      </c>
    </row>
    <row r="43" spans="1:19">
      <c r="I43" s="122" t="s">
        <v>96</v>
      </c>
      <c r="J43" s="123"/>
      <c r="K43" s="123"/>
      <c r="L43" s="123"/>
      <c r="M43" s="55" t="s">
        <v>68</v>
      </c>
      <c r="N43" s="125" t="s">
        <v>79</v>
      </c>
      <c r="O43" s="125"/>
      <c r="P43" s="63"/>
      <c r="Q43" s="63"/>
      <c r="R43" s="55"/>
      <c r="S43" s="55"/>
    </row>
    <row r="44" spans="1:19">
      <c r="A44" s="50">
        <v>1</v>
      </c>
      <c r="I44" s="75" t="str">
        <f>IF(E2="HC",B2,"")</f>
        <v xml:space="preserve">Unternährer </v>
      </c>
      <c r="J44" s="75" t="str">
        <f>IF(E2="HC",C2,"")</f>
        <v>Peter</v>
      </c>
      <c r="K44" s="55">
        <f>IF(E2="HC",G2,"")</f>
        <v>2470</v>
      </c>
      <c r="L44" s="64">
        <f>IF(E2="HC",H2,"")</f>
        <v>176.42857142857142</v>
      </c>
      <c r="M44" s="55">
        <f>RANK(K44,K$44:K$63)</f>
        <v>1</v>
      </c>
      <c r="N44" s="55">
        <f>MATCH(A44,M$44:M$63,0)</f>
        <v>1</v>
      </c>
      <c r="O44" s="55">
        <f>IFERROR(N44,"")</f>
        <v>1</v>
      </c>
      <c r="P44" s="63" t="str">
        <f t="shared" ref="P44:P63" si="22">IF(O44="","",INDEX(I$44:I$63,N44))</f>
        <v xml:space="preserve">Unternährer </v>
      </c>
      <c r="Q44" s="63" t="str">
        <f>IF(O44="","",INDEX(J$44:J$63,N44))</f>
        <v>Peter</v>
      </c>
      <c r="R44" s="55">
        <f>IF(O44="","",INDEX(K$44:K$63,N44))</f>
        <v>2470</v>
      </c>
      <c r="S44" s="64">
        <f>IF(O44="","",INDEX(L$44:L$63,N44))</f>
        <v>176.42857142857142</v>
      </c>
    </row>
    <row r="45" spans="1:19">
      <c r="A45" s="50">
        <v>2</v>
      </c>
      <c r="I45" s="75" t="str">
        <f t="shared" ref="I45:I63" si="23">IF(E3="HC",B3,"")</f>
        <v/>
      </c>
      <c r="J45" s="75" t="str">
        <f t="shared" ref="J45:J63" si="24">IF(E3="HC",C3,"")</f>
        <v/>
      </c>
      <c r="K45" s="55" t="str">
        <f t="shared" ref="K45:K63" si="25">IF(E3="HC",G3,"")</f>
        <v/>
      </c>
      <c r="L45" s="64" t="str">
        <f t="shared" ref="L45:L63" si="26">IF(E3="HC",H3,"")</f>
        <v/>
      </c>
      <c r="M45" s="55" t="e">
        <f t="shared" ref="M45:M63" si="27">RANK(K45,K$44:K$63)</f>
        <v>#VALUE!</v>
      </c>
      <c r="N45" s="55">
        <f t="shared" ref="N45:N63" si="28">MATCH(A45,M$44:M$63,0)</f>
        <v>5</v>
      </c>
      <c r="O45" s="55">
        <f t="shared" ref="O45:O63" si="29">IFERROR(N45,"")</f>
        <v>5</v>
      </c>
      <c r="P45" s="63" t="str">
        <f t="shared" si="22"/>
        <v xml:space="preserve">Bacchi </v>
      </c>
      <c r="Q45" s="63" t="str">
        <f t="shared" ref="Q45:Q63" si="30">IF(O45="","",INDEX(J$44:J$63,N45))</f>
        <v>Pascal</v>
      </c>
      <c r="R45" s="55">
        <f t="shared" ref="R45:R63" si="31">IF(O45="","",INDEX(K$44:K$63,N45))</f>
        <v>2437</v>
      </c>
      <c r="S45" s="64">
        <f t="shared" ref="S45:S63" si="32">IF(O45="","",INDEX(L$44:L$63,N45))</f>
        <v>174.07142857142858</v>
      </c>
    </row>
    <row r="46" spans="1:19">
      <c r="A46" s="50">
        <v>3</v>
      </c>
      <c r="I46" s="75" t="str">
        <f t="shared" si="23"/>
        <v/>
      </c>
      <c r="J46" s="75" t="str">
        <f t="shared" si="24"/>
        <v/>
      </c>
      <c r="K46" s="55" t="str">
        <f t="shared" si="25"/>
        <v/>
      </c>
      <c r="L46" s="64" t="str">
        <f t="shared" si="26"/>
        <v/>
      </c>
      <c r="M46" s="55" t="e">
        <f t="shared" si="27"/>
        <v>#VALUE!</v>
      </c>
      <c r="N46" s="55">
        <f t="shared" si="28"/>
        <v>12</v>
      </c>
      <c r="O46" s="55">
        <f t="shared" si="29"/>
        <v>12</v>
      </c>
      <c r="P46" s="63" t="str">
        <f t="shared" si="22"/>
        <v xml:space="preserve">Famà </v>
      </c>
      <c r="Q46" s="63" t="str">
        <f t="shared" si="30"/>
        <v>Tindaro</v>
      </c>
      <c r="R46" s="55">
        <f t="shared" si="31"/>
        <v>2421</v>
      </c>
      <c r="S46" s="64">
        <f t="shared" si="32"/>
        <v>172.92857142857142</v>
      </c>
    </row>
    <row r="47" spans="1:19">
      <c r="A47" s="50">
        <v>4</v>
      </c>
      <c r="I47" s="75" t="str">
        <f t="shared" si="23"/>
        <v/>
      </c>
      <c r="J47" s="75" t="str">
        <f t="shared" si="24"/>
        <v/>
      </c>
      <c r="K47" s="55" t="str">
        <f t="shared" si="25"/>
        <v/>
      </c>
      <c r="L47" s="64" t="str">
        <f t="shared" si="26"/>
        <v/>
      </c>
      <c r="M47" s="55" t="e">
        <f t="shared" si="27"/>
        <v>#VALUE!</v>
      </c>
      <c r="N47" s="55">
        <f t="shared" si="28"/>
        <v>7</v>
      </c>
      <c r="O47" s="55">
        <f t="shared" si="29"/>
        <v>7</v>
      </c>
      <c r="P47" s="63" t="str">
        <f t="shared" si="22"/>
        <v>Simeaner</v>
      </c>
      <c r="Q47" s="63" t="str">
        <f t="shared" si="30"/>
        <v>Andreas</v>
      </c>
      <c r="R47" s="55">
        <f t="shared" si="31"/>
        <v>2313</v>
      </c>
      <c r="S47" s="64">
        <f t="shared" si="32"/>
        <v>165.21428571428572</v>
      </c>
    </row>
    <row r="48" spans="1:19">
      <c r="A48" s="50">
        <v>5</v>
      </c>
      <c r="I48" s="75" t="str">
        <f t="shared" si="23"/>
        <v xml:space="preserve">Bacchi </v>
      </c>
      <c r="J48" s="75" t="str">
        <f t="shared" si="24"/>
        <v>Pascal</v>
      </c>
      <c r="K48" s="55">
        <f t="shared" si="25"/>
        <v>2437</v>
      </c>
      <c r="L48" s="64">
        <f t="shared" si="26"/>
        <v>174.07142857142858</v>
      </c>
      <c r="M48" s="55">
        <f t="shared" si="27"/>
        <v>2</v>
      </c>
      <c r="N48" s="55">
        <f t="shared" si="28"/>
        <v>6</v>
      </c>
      <c r="O48" s="55">
        <f t="shared" si="29"/>
        <v>6</v>
      </c>
      <c r="P48" s="63" t="str">
        <f t="shared" si="22"/>
        <v>Sieber</v>
      </c>
      <c r="Q48" s="63" t="str">
        <f t="shared" si="30"/>
        <v>Heini</v>
      </c>
      <c r="R48" s="55">
        <f t="shared" si="31"/>
        <v>2213</v>
      </c>
      <c r="S48" s="64">
        <f t="shared" si="32"/>
        <v>158.07142857142858</v>
      </c>
    </row>
    <row r="49" spans="1:20">
      <c r="A49" s="50">
        <v>6</v>
      </c>
      <c r="I49" s="75" t="str">
        <f t="shared" si="23"/>
        <v>Sieber</v>
      </c>
      <c r="J49" s="75" t="str">
        <f t="shared" si="24"/>
        <v>Heini</v>
      </c>
      <c r="K49" s="55">
        <f t="shared" si="25"/>
        <v>2213</v>
      </c>
      <c r="L49" s="64">
        <f t="shared" si="26"/>
        <v>158.07142857142858</v>
      </c>
      <c r="M49" s="55">
        <f t="shared" si="27"/>
        <v>5</v>
      </c>
      <c r="N49" s="55">
        <f t="shared" si="28"/>
        <v>11</v>
      </c>
      <c r="O49" s="55">
        <f t="shared" si="29"/>
        <v>11</v>
      </c>
      <c r="P49" s="63" t="str">
        <f t="shared" si="22"/>
        <v>Winiger</v>
      </c>
      <c r="Q49" s="63" t="str">
        <f t="shared" si="30"/>
        <v>Elias</v>
      </c>
      <c r="R49" s="55">
        <f t="shared" si="31"/>
        <v>2064</v>
      </c>
      <c r="S49" s="64">
        <f t="shared" si="32"/>
        <v>147.42857142857142</v>
      </c>
    </row>
    <row r="50" spans="1:20">
      <c r="A50" s="50">
        <v>7</v>
      </c>
      <c r="I50" s="75" t="str">
        <f t="shared" si="23"/>
        <v>Simeaner</v>
      </c>
      <c r="J50" s="75" t="str">
        <f t="shared" si="24"/>
        <v>Andreas</v>
      </c>
      <c r="K50" s="55">
        <f t="shared" si="25"/>
        <v>2313</v>
      </c>
      <c r="L50" s="64">
        <f t="shared" si="26"/>
        <v>165.21428571428572</v>
      </c>
      <c r="M50" s="55">
        <f t="shared" si="27"/>
        <v>4</v>
      </c>
      <c r="N50" s="55">
        <f t="shared" si="28"/>
        <v>8</v>
      </c>
      <c r="O50" s="55">
        <f t="shared" si="29"/>
        <v>8</v>
      </c>
      <c r="P50" s="63" t="str">
        <f t="shared" si="22"/>
        <v xml:space="preserve">Fehr </v>
      </c>
      <c r="Q50" s="63" t="str">
        <f t="shared" si="30"/>
        <v>Marcel</v>
      </c>
      <c r="R50" s="55">
        <f t="shared" si="31"/>
        <v>1998</v>
      </c>
      <c r="S50" s="64">
        <f t="shared" si="32"/>
        <v>142.71428571428572</v>
      </c>
    </row>
    <row r="51" spans="1:20">
      <c r="A51" s="50">
        <v>8</v>
      </c>
      <c r="I51" s="75" t="str">
        <f t="shared" si="23"/>
        <v xml:space="preserve">Fehr </v>
      </c>
      <c r="J51" s="75" t="str">
        <f t="shared" si="24"/>
        <v>Marcel</v>
      </c>
      <c r="K51" s="55">
        <f t="shared" si="25"/>
        <v>1998</v>
      </c>
      <c r="L51" s="64">
        <f t="shared" si="26"/>
        <v>142.71428571428572</v>
      </c>
      <c r="M51" s="55">
        <f t="shared" si="27"/>
        <v>7</v>
      </c>
      <c r="N51" s="55">
        <f t="shared" si="28"/>
        <v>10</v>
      </c>
      <c r="O51" s="55">
        <f t="shared" si="29"/>
        <v>10</v>
      </c>
      <c r="P51" s="63" t="str">
        <f t="shared" si="22"/>
        <v xml:space="preserve">Tellenbach </v>
      </c>
      <c r="Q51" s="63" t="str">
        <f t="shared" si="30"/>
        <v>Hansruedi</v>
      </c>
      <c r="R51" s="55">
        <f t="shared" si="31"/>
        <v>1994</v>
      </c>
      <c r="S51" s="64">
        <f t="shared" si="32"/>
        <v>142.42857142857142</v>
      </c>
    </row>
    <row r="52" spans="1:20">
      <c r="A52" s="50">
        <v>9</v>
      </c>
      <c r="I52" s="75" t="str">
        <f t="shared" si="23"/>
        <v xml:space="preserve">Hodzic </v>
      </c>
      <c r="J52" s="75" t="str">
        <f t="shared" si="24"/>
        <v>Levin</v>
      </c>
      <c r="K52" s="55">
        <f t="shared" si="25"/>
        <v>1481</v>
      </c>
      <c r="L52" s="64">
        <f t="shared" si="26"/>
        <v>105.78571428571429</v>
      </c>
      <c r="M52" s="55">
        <f t="shared" si="27"/>
        <v>9</v>
      </c>
      <c r="N52" s="55">
        <f t="shared" si="28"/>
        <v>9</v>
      </c>
      <c r="O52" s="55">
        <f t="shared" si="29"/>
        <v>9</v>
      </c>
      <c r="P52" s="63" t="str">
        <f t="shared" si="22"/>
        <v xml:space="preserve">Hodzic </v>
      </c>
      <c r="Q52" s="63" t="str">
        <f t="shared" si="30"/>
        <v>Levin</v>
      </c>
      <c r="R52" s="55">
        <f t="shared" si="31"/>
        <v>1481</v>
      </c>
      <c r="S52" s="64">
        <f t="shared" si="32"/>
        <v>105.78571428571429</v>
      </c>
    </row>
    <row r="53" spans="1:20">
      <c r="A53" s="50">
        <v>10</v>
      </c>
      <c r="I53" s="75" t="str">
        <f t="shared" si="23"/>
        <v xml:space="preserve">Tellenbach </v>
      </c>
      <c r="J53" s="75" t="str">
        <f t="shared" si="24"/>
        <v>Hansruedi</v>
      </c>
      <c r="K53" s="55">
        <f t="shared" si="25"/>
        <v>1994</v>
      </c>
      <c r="L53" s="64">
        <f t="shared" si="26"/>
        <v>142.42857142857142</v>
      </c>
      <c r="M53" s="55">
        <f t="shared" si="27"/>
        <v>8</v>
      </c>
      <c r="N53" s="55" t="e">
        <f t="shared" si="28"/>
        <v>#N/A</v>
      </c>
      <c r="O53" s="55" t="str">
        <f t="shared" si="29"/>
        <v/>
      </c>
      <c r="P53" s="63" t="str">
        <f t="shared" si="22"/>
        <v/>
      </c>
      <c r="Q53" s="63" t="str">
        <f t="shared" si="30"/>
        <v/>
      </c>
      <c r="R53" s="55" t="str">
        <f t="shared" si="31"/>
        <v/>
      </c>
      <c r="S53" s="64" t="str">
        <f t="shared" si="32"/>
        <v/>
      </c>
    </row>
    <row r="54" spans="1:20">
      <c r="A54" s="50">
        <v>11</v>
      </c>
      <c r="I54" s="75" t="str">
        <f t="shared" si="23"/>
        <v>Winiger</v>
      </c>
      <c r="J54" s="75" t="str">
        <f t="shared" si="24"/>
        <v>Elias</v>
      </c>
      <c r="K54" s="55">
        <f t="shared" si="25"/>
        <v>2064</v>
      </c>
      <c r="L54" s="64">
        <f t="shared" si="26"/>
        <v>147.42857142857142</v>
      </c>
      <c r="M54" s="55">
        <f t="shared" si="27"/>
        <v>6</v>
      </c>
      <c r="N54" s="55" t="e">
        <f t="shared" si="28"/>
        <v>#N/A</v>
      </c>
      <c r="O54" s="55" t="str">
        <f t="shared" si="29"/>
        <v/>
      </c>
      <c r="P54" s="63" t="str">
        <f t="shared" si="22"/>
        <v/>
      </c>
      <c r="Q54" s="63" t="str">
        <f t="shared" si="30"/>
        <v/>
      </c>
      <c r="R54" s="55" t="str">
        <f t="shared" si="31"/>
        <v/>
      </c>
      <c r="S54" s="64" t="str">
        <f t="shared" si="32"/>
        <v/>
      </c>
    </row>
    <row r="55" spans="1:20">
      <c r="A55" s="50">
        <v>12</v>
      </c>
      <c r="I55" s="75" t="str">
        <f t="shared" si="23"/>
        <v xml:space="preserve">Famà </v>
      </c>
      <c r="J55" s="75" t="str">
        <f t="shared" si="24"/>
        <v>Tindaro</v>
      </c>
      <c r="K55" s="55">
        <f t="shared" si="25"/>
        <v>2421</v>
      </c>
      <c r="L55" s="64">
        <f t="shared" si="26"/>
        <v>172.92857142857142</v>
      </c>
      <c r="M55" s="55">
        <f>RANK(K55,K$44:K$63)</f>
        <v>3</v>
      </c>
      <c r="N55" s="55" t="e">
        <f t="shared" si="28"/>
        <v>#N/A</v>
      </c>
      <c r="O55" s="55" t="str">
        <f t="shared" si="29"/>
        <v/>
      </c>
      <c r="P55" s="63" t="str">
        <f t="shared" si="22"/>
        <v/>
      </c>
      <c r="Q55" s="63" t="str">
        <f t="shared" si="30"/>
        <v/>
      </c>
      <c r="R55" s="55" t="str">
        <f t="shared" si="31"/>
        <v/>
      </c>
      <c r="S55" s="64" t="str">
        <f t="shared" si="32"/>
        <v/>
      </c>
    </row>
    <row r="56" spans="1:20">
      <c r="A56" s="50">
        <v>13</v>
      </c>
      <c r="I56" s="75" t="str">
        <f t="shared" si="23"/>
        <v/>
      </c>
      <c r="J56" s="75" t="str">
        <f t="shared" si="24"/>
        <v/>
      </c>
      <c r="K56" s="55" t="str">
        <f t="shared" si="25"/>
        <v/>
      </c>
      <c r="L56" s="64" t="str">
        <f t="shared" si="26"/>
        <v/>
      </c>
      <c r="M56" s="55" t="e">
        <f t="shared" si="27"/>
        <v>#VALUE!</v>
      </c>
      <c r="N56" s="55" t="e">
        <f t="shared" si="28"/>
        <v>#N/A</v>
      </c>
      <c r="O56" s="55" t="str">
        <f t="shared" si="29"/>
        <v/>
      </c>
      <c r="P56" s="63" t="str">
        <f t="shared" si="22"/>
        <v/>
      </c>
      <c r="Q56" s="63" t="str">
        <f t="shared" si="30"/>
        <v/>
      </c>
      <c r="R56" s="55" t="str">
        <f t="shared" si="31"/>
        <v/>
      </c>
      <c r="S56" s="64" t="str">
        <f t="shared" si="32"/>
        <v/>
      </c>
    </row>
    <row r="57" spans="1:20">
      <c r="A57" s="50">
        <v>14</v>
      </c>
      <c r="I57" s="75" t="str">
        <f t="shared" si="23"/>
        <v/>
      </c>
      <c r="J57" s="75" t="str">
        <f t="shared" si="24"/>
        <v/>
      </c>
      <c r="K57" s="55" t="str">
        <f t="shared" si="25"/>
        <v/>
      </c>
      <c r="L57" s="64" t="str">
        <f t="shared" si="26"/>
        <v/>
      </c>
      <c r="M57" s="55" t="e">
        <f t="shared" si="27"/>
        <v>#VALUE!</v>
      </c>
      <c r="N57" s="55" t="e">
        <f t="shared" si="28"/>
        <v>#N/A</v>
      </c>
      <c r="O57" s="55" t="str">
        <f t="shared" si="29"/>
        <v/>
      </c>
      <c r="P57" s="63" t="str">
        <f t="shared" si="22"/>
        <v/>
      </c>
      <c r="Q57" s="63" t="str">
        <f t="shared" si="30"/>
        <v/>
      </c>
      <c r="R57" s="55" t="str">
        <f t="shared" si="31"/>
        <v/>
      </c>
      <c r="S57" s="64" t="str">
        <f t="shared" si="32"/>
        <v/>
      </c>
    </row>
    <row r="58" spans="1:20">
      <c r="A58" s="50">
        <v>15</v>
      </c>
      <c r="I58" s="75" t="str">
        <f t="shared" si="23"/>
        <v/>
      </c>
      <c r="J58" s="75" t="str">
        <f t="shared" si="24"/>
        <v/>
      </c>
      <c r="K58" s="55" t="str">
        <f t="shared" si="25"/>
        <v/>
      </c>
      <c r="L58" s="64" t="str">
        <f t="shared" si="26"/>
        <v/>
      </c>
      <c r="M58" s="55" t="e">
        <f t="shared" si="27"/>
        <v>#VALUE!</v>
      </c>
      <c r="N58" s="55" t="e">
        <f t="shared" si="28"/>
        <v>#N/A</v>
      </c>
      <c r="O58" s="55" t="str">
        <f t="shared" si="29"/>
        <v/>
      </c>
      <c r="P58" s="63" t="str">
        <f t="shared" si="22"/>
        <v/>
      </c>
      <c r="Q58" s="63" t="str">
        <f t="shared" si="30"/>
        <v/>
      </c>
      <c r="R58" s="55" t="str">
        <f t="shared" si="31"/>
        <v/>
      </c>
      <c r="S58" s="64" t="str">
        <f t="shared" si="32"/>
        <v/>
      </c>
    </row>
    <row r="59" spans="1:20">
      <c r="A59" s="50">
        <v>16</v>
      </c>
      <c r="I59" s="75" t="str">
        <f t="shared" si="23"/>
        <v/>
      </c>
      <c r="J59" s="75" t="str">
        <f t="shared" si="24"/>
        <v/>
      </c>
      <c r="K59" s="55" t="str">
        <f t="shared" si="25"/>
        <v/>
      </c>
      <c r="L59" s="64" t="str">
        <f t="shared" si="26"/>
        <v/>
      </c>
      <c r="M59" s="55" t="e">
        <f t="shared" si="27"/>
        <v>#VALUE!</v>
      </c>
      <c r="N59" s="55" t="e">
        <f t="shared" si="28"/>
        <v>#N/A</v>
      </c>
      <c r="O59" s="55" t="str">
        <f t="shared" si="29"/>
        <v/>
      </c>
      <c r="P59" s="63" t="str">
        <f t="shared" si="22"/>
        <v/>
      </c>
      <c r="Q59" s="63" t="str">
        <f t="shared" si="30"/>
        <v/>
      </c>
      <c r="R59" s="55" t="str">
        <f t="shared" si="31"/>
        <v/>
      </c>
      <c r="S59" s="64" t="str">
        <f t="shared" si="32"/>
        <v/>
      </c>
    </row>
    <row r="60" spans="1:20">
      <c r="A60" s="50">
        <v>17</v>
      </c>
      <c r="I60" s="75" t="str">
        <f t="shared" si="23"/>
        <v/>
      </c>
      <c r="J60" s="75" t="str">
        <f t="shared" si="24"/>
        <v/>
      </c>
      <c r="K60" s="55" t="str">
        <f t="shared" si="25"/>
        <v/>
      </c>
      <c r="L60" s="64" t="str">
        <f t="shared" si="26"/>
        <v/>
      </c>
      <c r="M60" s="55" t="e">
        <f t="shared" si="27"/>
        <v>#VALUE!</v>
      </c>
      <c r="N60" s="55" t="e">
        <f t="shared" si="28"/>
        <v>#N/A</v>
      </c>
      <c r="O60" s="55" t="str">
        <f t="shared" si="29"/>
        <v/>
      </c>
      <c r="P60" s="63" t="str">
        <f t="shared" si="22"/>
        <v/>
      </c>
      <c r="Q60" s="63" t="str">
        <f t="shared" si="30"/>
        <v/>
      </c>
      <c r="R60" s="55" t="str">
        <f t="shared" si="31"/>
        <v/>
      </c>
      <c r="S60" s="64" t="str">
        <f t="shared" si="32"/>
        <v/>
      </c>
    </row>
    <row r="61" spans="1:20">
      <c r="A61" s="50">
        <v>18</v>
      </c>
      <c r="I61" s="75" t="str">
        <f t="shared" si="23"/>
        <v/>
      </c>
      <c r="J61" s="75" t="str">
        <f t="shared" si="24"/>
        <v/>
      </c>
      <c r="K61" s="55" t="str">
        <f t="shared" si="25"/>
        <v/>
      </c>
      <c r="L61" s="64" t="str">
        <f t="shared" si="26"/>
        <v/>
      </c>
      <c r="M61" s="55" t="e">
        <f t="shared" si="27"/>
        <v>#VALUE!</v>
      </c>
      <c r="N61" s="55" t="e">
        <f t="shared" si="28"/>
        <v>#N/A</v>
      </c>
      <c r="O61" s="55" t="str">
        <f t="shared" si="29"/>
        <v/>
      </c>
      <c r="P61" s="63" t="str">
        <f t="shared" si="22"/>
        <v/>
      </c>
      <c r="Q61" s="63" t="str">
        <f t="shared" si="30"/>
        <v/>
      </c>
      <c r="R61" s="55" t="str">
        <f t="shared" si="31"/>
        <v/>
      </c>
      <c r="S61" s="64" t="str">
        <f t="shared" si="32"/>
        <v/>
      </c>
    </row>
    <row r="62" spans="1:20">
      <c r="A62" s="50">
        <v>19</v>
      </c>
      <c r="I62" s="75" t="str">
        <f t="shared" si="23"/>
        <v/>
      </c>
      <c r="J62" s="75" t="str">
        <f t="shared" si="24"/>
        <v/>
      </c>
      <c r="K62" s="55" t="str">
        <f t="shared" si="25"/>
        <v/>
      </c>
      <c r="L62" s="64" t="str">
        <f t="shared" si="26"/>
        <v/>
      </c>
      <c r="M62" s="55" t="e">
        <f t="shared" si="27"/>
        <v>#VALUE!</v>
      </c>
      <c r="N62" s="55" t="e">
        <f t="shared" si="28"/>
        <v>#N/A</v>
      </c>
      <c r="O62" s="55" t="str">
        <f t="shared" si="29"/>
        <v/>
      </c>
      <c r="P62" s="63" t="str">
        <f t="shared" si="22"/>
        <v/>
      </c>
      <c r="Q62" s="63" t="str">
        <f t="shared" si="30"/>
        <v/>
      </c>
      <c r="R62" s="55" t="str">
        <f t="shared" si="31"/>
        <v/>
      </c>
      <c r="S62" s="64" t="str">
        <f t="shared" si="32"/>
        <v/>
      </c>
    </row>
    <row r="63" spans="1:20">
      <c r="A63" s="50">
        <v>20</v>
      </c>
      <c r="I63" s="75" t="str">
        <f t="shared" si="23"/>
        <v/>
      </c>
      <c r="J63" s="75" t="str">
        <f t="shared" si="24"/>
        <v/>
      </c>
      <c r="K63" s="55" t="str">
        <f t="shared" si="25"/>
        <v/>
      </c>
      <c r="L63" s="64" t="str">
        <f t="shared" si="26"/>
        <v/>
      </c>
      <c r="M63" s="55" t="e">
        <f t="shared" si="27"/>
        <v>#VALUE!</v>
      </c>
      <c r="N63" s="55" t="e">
        <f t="shared" si="28"/>
        <v>#N/A</v>
      </c>
      <c r="O63" s="55" t="str">
        <f t="shared" si="29"/>
        <v/>
      </c>
      <c r="P63" s="63" t="str">
        <f t="shared" si="22"/>
        <v/>
      </c>
      <c r="Q63" s="63" t="str">
        <f t="shared" si="30"/>
        <v/>
      </c>
      <c r="R63" s="55" t="str">
        <f t="shared" si="31"/>
        <v/>
      </c>
      <c r="S63" s="64" t="str">
        <f t="shared" si="32"/>
        <v/>
      </c>
    </row>
    <row r="64" spans="1:20">
      <c r="D64" s="50" t="s">
        <v>3</v>
      </c>
      <c r="E64" s="50" t="s">
        <v>80</v>
      </c>
      <c r="G64" s="50" t="s">
        <v>67</v>
      </c>
      <c r="H64" s="50" t="s">
        <v>50</v>
      </c>
      <c r="I64" s="111" t="s">
        <v>97</v>
      </c>
      <c r="J64" s="112"/>
      <c r="K64" s="112"/>
      <c r="L64" s="112"/>
      <c r="M64" s="65" t="s">
        <v>68</v>
      </c>
      <c r="N64" s="113" t="s">
        <v>79</v>
      </c>
      <c r="O64" s="113"/>
      <c r="P64" s="66"/>
      <c r="Q64" s="66"/>
      <c r="R64" s="65"/>
      <c r="S64" s="65"/>
      <c r="T64" s="65" t="s">
        <v>3</v>
      </c>
    </row>
    <row r="65" spans="1:20">
      <c r="A65" s="50">
        <v>1</v>
      </c>
      <c r="B65" s="7" t="str">
        <f>'Herren Einzel'!B5</f>
        <v xml:space="preserve">Unternährer </v>
      </c>
      <c r="C65" s="7" t="str">
        <f>'Herren Einzel'!C5</f>
        <v>Peter</v>
      </c>
      <c r="D65" s="50">
        <f>'Herren Einzel'!W5</f>
        <v>24</v>
      </c>
      <c r="E65" s="50" t="str">
        <f>IF('Herren Einzel'!Y5="",'Herren Einzel'!X5,'Herren Einzel'!Y5)</f>
        <v>HC</v>
      </c>
      <c r="G65" s="50">
        <f>'Herren Einzel'!AC5</f>
        <v>2806</v>
      </c>
      <c r="H65" s="18">
        <f>'Herren Einzel'!AD5</f>
        <v>200.42857142857142</v>
      </c>
      <c r="I65" s="76"/>
      <c r="J65" s="76"/>
      <c r="K65" s="65"/>
      <c r="L65" s="67"/>
      <c r="M65" s="65">
        <f>RANK(G65,G$65:G$84)</f>
        <v>2</v>
      </c>
      <c r="N65" s="65">
        <f>MATCH(A65,M$65:M$84,0)</f>
        <v>4</v>
      </c>
      <c r="O65" s="65">
        <f>IFERROR(N65,"")</f>
        <v>4</v>
      </c>
      <c r="P65" s="66" t="str">
        <f>IF(O65="","",INDEX(B$65:B$84,N65))</f>
        <v xml:space="preserve">Seiler </v>
      </c>
      <c r="Q65" s="66" t="str">
        <f>IF(O65="","",INDEX(C$65:C$84,N65))</f>
        <v>Franz</v>
      </c>
      <c r="R65" s="65">
        <f>IF(O65="","",INDEX(G$65:G$84,N65))</f>
        <v>2815</v>
      </c>
      <c r="S65" s="67">
        <f>IF(O65="","",INDEX(H$65:H$84,N65))</f>
        <v>201.07142857142858</v>
      </c>
      <c r="T65" s="65">
        <f>IF(O65="","",INDEX(D$65:D$84,N65))</f>
        <v>20</v>
      </c>
    </row>
    <row r="66" spans="1:20">
      <c r="A66" s="50">
        <v>2</v>
      </c>
      <c r="B66" s="7" t="str">
        <f>'Herren Einzel'!B7</f>
        <v xml:space="preserve">Fehr </v>
      </c>
      <c r="C66" s="7" t="str">
        <f>'Herren Einzel'!C7</f>
        <v>Patrick</v>
      </c>
      <c r="D66" s="50">
        <f>'Herren Einzel'!W7</f>
        <v>18</v>
      </c>
      <c r="E66" s="50" t="str">
        <f>IF('Herren Einzel'!Y7="",'Herren Einzel'!X7,'Herren Einzel'!Y7)</f>
        <v>HA</v>
      </c>
      <c r="G66" s="50">
        <f>'Herren Einzel'!AC7</f>
        <v>2668</v>
      </c>
      <c r="H66" s="18">
        <f>'Herren Einzel'!AD7</f>
        <v>190.57142857142858</v>
      </c>
      <c r="I66" s="76"/>
      <c r="J66" s="76"/>
      <c r="K66" s="65"/>
      <c r="L66" s="67"/>
      <c r="M66" s="65">
        <f t="shared" ref="M66:M84" si="33">RANK(G66,G$65:G$84)</f>
        <v>11</v>
      </c>
      <c r="N66" s="65">
        <f t="shared" ref="N66:N84" si="34">MATCH(A66,M$65:M$84,0)</f>
        <v>1</v>
      </c>
      <c r="O66" s="65">
        <f t="shared" ref="O66:O84" si="35">IFERROR(N66,"")</f>
        <v>1</v>
      </c>
      <c r="P66" s="66" t="str">
        <f t="shared" ref="P66:P84" si="36">IF(O66="","",INDEX(B$65:B$84,N66))</f>
        <v xml:space="preserve">Unternährer </v>
      </c>
      <c r="Q66" s="66" t="str">
        <f t="shared" ref="Q66:Q84" si="37">IF(O66="","",INDEX(C$65:C$84,N66))</f>
        <v>Peter</v>
      </c>
      <c r="R66" s="65">
        <f t="shared" ref="R66:R84" si="38">IF(O66="","",INDEX(G$65:G$84,N66))</f>
        <v>2806</v>
      </c>
      <c r="S66" s="67">
        <f t="shared" ref="S66:S84" si="39">IF(O66="","",INDEX(H$65:H$84,N66))</f>
        <v>200.42857142857142</v>
      </c>
      <c r="T66" s="65">
        <f t="shared" ref="T66:T84" si="40">IF(O66="","",INDEX(D$65:D$84,N66))</f>
        <v>24</v>
      </c>
    </row>
    <row r="67" spans="1:20">
      <c r="A67" s="50">
        <v>3</v>
      </c>
      <c r="B67" s="7" t="str">
        <f>'Herren Einzel'!B9</f>
        <v xml:space="preserve">Hutter </v>
      </c>
      <c r="C67" s="7" t="str">
        <f>'Herren Einzel'!C9</f>
        <v>Marcel</v>
      </c>
      <c r="D67" s="50">
        <f>'Herren Einzel'!W9</f>
        <v>19</v>
      </c>
      <c r="E67" s="50" t="str">
        <f>IF('Herren Einzel'!Y9="",'Herren Einzel'!X9,'Herren Einzel'!Y9)</f>
        <v>HB</v>
      </c>
      <c r="G67" s="50">
        <f>'Herren Einzel'!AC9</f>
        <v>2772</v>
      </c>
      <c r="H67" s="18">
        <f>'Herren Einzel'!AD9</f>
        <v>198</v>
      </c>
      <c r="I67" s="76"/>
      <c r="J67" s="76"/>
      <c r="K67" s="65"/>
      <c r="L67" s="67"/>
      <c r="M67" s="65">
        <f t="shared" si="33"/>
        <v>6</v>
      </c>
      <c r="N67" s="65">
        <f t="shared" si="34"/>
        <v>14</v>
      </c>
      <c r="O67" s="65">
        <f t="shared" si="35"/>
        <v>14</v>
      </c>
      <c r="P67" s="66" t="str">
        <f t="shared" si="36"/>
        <v xml:space="preserve">Steiner </v>
      </c>
      <c r="Q67" s="66" t="str">
        <f t="shared" si="37"/>
        <v>Willy</v>
      </c>
      <c r="R67" s="65">
        <f t="shared" si="38"/>
        <v>2794</v>
      </c>
      <c r="S67" s="67">
        <f t="shared" si="39"/>
        <v>199.57142857142858</v>
      </c>
      <c r="T67" s="65">
        <f t="shared" si="40"/>
        <v>22</v>
      </c>
    </row>
    <row r="68" spans="1:20">
      <c r="A68" s="50">
        <v>4</v>
      </c>
      <c r="B68" s="7" t="str">
        <f>'Herren Einzel'!B11</f>
        <v xml:space="preserve">Seiler </v>
      </c>
      <c r="C68" s="7" t="str">
        <f>'Herren Einzel'!C11</f>
        <v>Franz</v>
      </c>
      <c r="D68" s="50">
        <f>'Herren Einzel'!W11</f>
        <v>20</v>
      </c>
      <c r="E68" s="50" t="str">
        <f>IF('Herren Einzel'!Y11="",'Herren Einzel'!X11,'Herren Einzel'!Y11)</f>
        <v>HB</v>
      </c>
      <c r="G68" s="50">
        <f>'Herren Einzel'!AC11</f>
        <v>2815</v>
      </c>
      <c r="H68" s="18">
        <f>'Herren Einzel'!AD11</f>
        <v>201.07142857142858</v>
      </c>
      <c r="I68" s="76"/>
      <c r="J68" s="76"/>
      <c r="K68" s="65"/>
      <c r="L68" s="67"/>
      <c r="M68" s="65">
        <f t="shared" si="33"/>
        <v>1</v>
      </c>
      <c r="N68" s="65">
        <f t="shared" si="34"/>
        <v>6</v>
      </c>
      <c r="O68" s="65">
        <f t="shared" si="35"/>
        <v>6</v>
      </c>
      <c r="P68" s="66" t="str">
        <f t="shared" si="36"/>
        <v>Sieber</v>
      </c>
      <c r="Q68" s="66" t="str">
        <f t="shared" si="37"/>
        <v>Heini</v>
      </c>
      <c r="R68" s="65">
        <f t="shared" si="38"/>
        <v>2787</v>
      </c>
      <c r="S68" s="67">
        <f t="shared" si="39"/>
        <v>199.07142857142858</v>
      </c>
      <c r="T68" s="65">
        <f t="shared" si="40"/>
        <v>41</v>
      </c>
    </row>
    <row r="69" spans="1:20">
      <c r="A69" s="50">
        <v>5</v>
      </c>
      <c r="B69" s="7" t="str">
        <f>'Herren Einzel'!B13</f>
        <v xml:space="preserve">Bacchi </v>
      </c>
      <c r="C69" s="7" t="str">
        <f>'Herren Einzel'!C13</f>
        <v>Pascal</v>
      </c>
      <c r="D69" s="50">
        <f>'Herren Einzel'!W13</f>
        <v>24</v>
      </c>
      <c r="E69" s="50" t="str">
        <f>IF('Herren Einzel'!Y13="",'Herren Einzel'!X13,'Herren Einzel'!Y13)</f>
        <v>HC</v>
      </c>
      <c r="G69" s="50">
        <f>'Herren Einzel'!AC13</f>
        <v>2773</v>
      </c>
      <c r="H69" s="18">
        <f>'Herren Einzel'!AD13</f>
        <v>198.07142857142858</v>
      </c>
      <c r="I69" s="76"/>
      <c r="J69" s="76"/>
      <c r="K69" s="65"/>
      <c r="L69" s="67"/>
      <c r="M69" s="65">
        <f t="shared" si="33"/>
        <v>5</v>
      </c>
      <c r="N69" s="65">
        <f t="shared" si="34"/>
        <v>5</v>
      </c>
      <c r="O69" s="65">
        <f t="shared" si="35"/>
        <v>5</v>
      </c>
      <c r="P69" s="66" t="str">
        <f t="shared" si="36"/>
        <v xml:space="preserve">Bacchi </v>
      </c>
      <c r="Q69" s="66" t="str">
        <f t="shared" si="37"/>
        <v>Pascal</v>
      </c>
      <c r="R69" s="65">
        <f t="shared" si="38"/>
        <v>2773</v>
      </c>
      <c r="S69" s="67">
        <f t="shared" si="39"/>
        <v>198.07142857142858</v>
      </c>
      <c r="T69" s="65">
        <f t="shared" si="40"/>
        <v>24</v>
      </c>
    </row>
    <row r="70" spans="1:20">
      <c r="A70" s="50">
        <v>6</v>
      </c>
      <c r="B70" s="7" t="str">
        <f>'Herren Einzel'!B15</f>
        <v>Sieber</v>
      </c>
      <c r="C70" s="7" t="str">
        <f>'Herren Einzel'!C15</f>
        <v>Heini</v>
      </c>
      <c r="D70" s="50">
        <f>'Herren Einzel'!W15</f>
        <v>41</v>
      </c>
      <c r="E70" s="50" t="str">
        <f>IF('Herren Einzel'!Y15="",'Herren Einzel'!X15,'Herren Einzel'!Y15)</f>
        <v>HC</v>
      </c>
      <c r="G70" s="50">
        <f>'Herren Einzel'!AC15</f>
        <v>2787</v>
      </c>
      <c r="H70" s="18">
        <f>'Herren Einzel'!AD15</f>
        <v>199.07142857142858</v>
      </c>
      <c r="I70" s="76"/>
      <c r="J70" s="76"/>
      <c r="K70" s="65"/>
      <c r="L70" s="67"/>
      <c r="M70" s="65">
        <f t="shared" si="33"/>
        <v>4</v>
      </c>
      <c r="N70" s="65">
        <f t="shared" si="34"/>
        <v>3</v>
      </c>
      <c r="O70" s="65">
        <f t="shared" si="35"/>
        <v>3</v>
      </c>
      <c r="P70" s="66" t="str">
        <f t="shared" si="36"/>
        <v xml:space="preserve">Hutter </v>
      </c>
      <c r="Q70" s="66" t="str">
        <f t="shared" si="37"/>
        <v>Marcel</v>
      </c>
      <c r="R70" s="65">
        <f t="shared" si="38"/>
        <v>2772</v>
      </c>
      <c r="S70" s="67">
        <f t="shared" si="39"/>
        <v>198</v>
      </c>
      <c r="T70" s="65">
        <f t="shared" si="40"/>
        <v>19</v>
      </c>
    </row>
    <row r="71" spans="1:20">
      <c r="A71" s="50">
        <v>7</v>
      </c>
      <c r="B71" s="7" t="str">
        <f>'Herren Einzel'!B17</f>
        <v>Simeaner</v>
      </c>
      <c r="C71" s="7" t="str">
        <f>'Herren Einzel'!C17</f>
        <v>Andreas</v>
      </c>
      <c r="D71" s="50">
        <f>'Herren Einzel'!W17</f>
        <v>26</v>
      </c>
      <c r="E71" s="50" t="str">
        <f>IF('Herren Einzel'!Y17="",'Herren Einzel'!X17,'Herren Einzel'!Y17)</f>
        <v>HC</v>
      </c>
      <c r="G71" s="50">
        <f>'Herren Einzel'!AC17</f>
        <v>2677</v>
      </c>
      <c r="H71" s="18">
        <f>'Herren Einzel'!AD17</f>
        <v>191.21428571428572</v>
      </c>
      <c r="I71" s="76"/>
      <c r="J71" s="76"/>
      <c r="K71" s="65"/>
      <c r="L71" s="67"/>
      <c r="M71" s="65">
        <f t="shared" si="33"/>
        <v>10</v>
      </c>
      <c r="N71" s="65">
        <f t="shared" si="34"/>
        <v>12</v>
      </c>
      <c r="O71" s="65">
        <f t="shared" si="35"/>
        <v>12</v>
      </c>
      <c r="P71" s="66" t="str">
        <f t="shared" si="36"/>
        <v xml:space="preserve">Famà </v>
      </c>
      <c r="Q71" s="66" t="str">
        <f t="shared" si="37"/>
        <v>Tindaro</v>
      </c>
      <c r="R71" s="65">
        <f t="shared" si="38"/>
        <v>2771</v>
      </c>
      <c r="S71" s="67">
        <f t="shared" si="39"/>
        <v>197.92857142857142</v>
      </c>
      <c r="T71" s="65">
        <f t="shared" si="40"/>
        <v>25</v>
      </c>
    </row>
    <row r="72" spans="1:20">
      <c r="A72" s="50">
        <v>8</v>
      </c>
      <c r="B72" s="7" t="str">
        <f>'Herren Einzel'!B19</f>
        <v xml:space="preserve">Fehr </v>
      </c>
      <c r="C72" s="7" t="str">
        <f>'Herren Einzel'!C19</f>
        <v>Marcel</v>
      </c>
      <c r="D72" s="50">
        <f>'Herren Einzel'!W19</f>
        <v>53</v>
      </c>
      <c r="E72" s="50" t="str">
        <f>IF('Herren Einzel'!Y19="",'Herren Einzel'!X19,'Herren Einzel'!Y19)</f>
        <v>HC</v>
      </c>
      <c r="G72" s="50">
        <f>'Herren Einzel'!AC19</f>
        <v>2740</v>
      </c>
      <c r="H72" s="18">
        <f>'Herren Einzel'!AD19</f>
        <v>195.71428571428572</v>
      </c>
      <c r="I72" s="76"/>
      <c r="J72" s="76"/>
      <c r="K72" s="65"/>
      <c r="L72" s="67"/>
      <c r="M72" s="65">
        <f t="shared" si="33"/>
        <v>8</v>
      </c>
      <c r="N72" s="65">
        <f t="shared" si="34"/>
        <v>8</v>
      </c>
      <c r="O72" s="65">
        <f t="shared" si="35"/>
        <v>8</v>
      </c>
      <c r="P72" s="66" t="str">
        <f t="shared" si="36"/>
        <v xml:space="preserve">Fehr </v>
      </c>
      <c r="Q72" s="66" t="str">
        <f t="shared" si="37"/>
        <v>Marcel</v>
      </c>
      <c r="R72" s="65">
        <f t="shared" si="38"/>
        <v>2740</v>
      </c>
      <c r="S72" s="67">
        <f t="shared" si="39"/>
        <v>195.71428571428572</v>
      </c>
      <c r="T72" s="65">
        <f t="shared" si="40"/>
        <v>53</v>
      </c>
    </row>
    <row r="73" spans="1:20">
      <c r="A73" s="50">
        <v>9</v>
      </c>
      <c r="B73" s="7" t="str">
        <f>'Herren Einzel'!B21</f>
        <v xml:space="preserve">Hodzic </v>
      </c>
      <c r="C73" s="7" t="str">
        <f>'Herren Einzel'!C21</f>
        <v>Levin</v>
      </c>
      <c r="D73" s="50">
        <f>'Herren Einzel'!W21</f>
        <v>60</v>
      </c>
      <c r="E73" s="50" t="str">
        <f>IF('Herren Einzel'!Y21="",'Herren Einzel'!X21,'Herren Einzel'!Y21)</f>
        <v>HC</v>
      </c>
      <c r="G73" s="50">
        <f>'Herren Einzel'!AC21</f>
        <v>2321</v>
      </c>
      <c r="H73" s="18">
        <f>'Herren Einzel'!AD21</f>
        <v>165.78571428571428</v>
      </c>
      <c r="I73" s="76"/>
      <c r="J73" s="76"/>
      <c r="K73" s="65"/>
      <c r="L73" s="67"/>
      <c r="M73" s="65">
        <f t="shared" si="33"/>
        <v>14</v>
      </c>
      <c r="N73" s="65">
        <f t="shared" si="34"/>
        <v>11</v>
      </c>
      <c r="O73" s="65">
        <f t="shared" si="35"/>
        <v>11</v>
      </c>
      <c r="P73" s="66" t="str">
        <f t="shared" si="36"/>
        <v>Winiger</v>
      </c>
      <c r="Q73" s="66" t="str">
        <f t="shared" si="37"/>
        <v>Elias</v>
      </c>
      <c r="R73" s="65">
        <f t="shared" si="38"/>
        <v>2708</v>
      </c>
      <c r="S73" s="67">
        <f t="shared" si="39"/>
        <v>193.42857142857142</v>
      </c>
      <c r="T73" s="65">
        <f t="shared" si="40"/>
        <v>46</v>
      </c>
    </row>
    <row r="74" spans="1:20">
      <c r="A74" s="50">
        <v>10</v>
      </c>
      <c r="B74" s="7" t="str">
        <f>'Herren Einzel'!B23</f>
        <v xml:space="preserve">Tellenbach </v>
      </c>
      <c r="C74" s="7" t="str">
        <f>'Herren Einzel'!C23</f>
        <v>Hansruedi</v>
      </c>
      <c r="D74" s="50">
        <f>'Herren Einzel'!W23</f>
        <v>35</v>
      </c>
      <c r="E74" s="50" t="str">
        <f>IF('Herren Einzel'!Y23="",'Herren Einzel'!X23,'Herren Einzel'!Y23)</f>
        <v>HC</v>
      </c>
      <c r="G74" s="50">
        <f>'Herren Einzel'!AC23</f>
        <v>2484</v>
      </c>
      <c r="H74" s="18">
        <f>'Herren Einzel'!AD23</f>
        <v>177.42857142857142</v>
      </c>
      <c r="I74" s="76"/>
      <c r="J74" s="76"/>
      <c r="K74" s="65"/>
      <c r="L74" s="67"/>
      <c r="M74" s="65">
        <f t="shared" si="33"/>
        <v>13</v>
      </c>
      <c r="N74" s="65">
        <f t="shared" si="34"/>
        <v>7</v>
      </c>
      <c r="O74" s="65">
        <f t="shared" si="35"/>
        <v>7</v>
      </c>
      <c r="P74" s="66" t="str">
        <f t="shared" si="36"/>
        <v>Simeaner</v>
      </c>
      <c r="Q74" s="66" t="str">
        <f t="shared" si="37"/>
        <v>Andreas</v>
      </c>
      <c r="R74" s="65">
        <f t="shared" si="38"/>
        <v>2677</v>
      </c>
      <c r="S74" s="67">
        <f t="shared" si="39"/>
        <v>191.21428571428572</v>
      </c>
      <c r="T74" s="65">
        <f t="shared" si="40"/>
        <v>26</v>
      </c>
    </row>
    <row r="75" spans="1:20">
      <c r="A75" s="50">
        <v>11</v>
      </c>
      <c r="B75" s="7" t="str">
        <f>'Herren Einzel'!B25</f>
        <v>Winiger</v>
      </c>
      <c r="C75" s="7" t="str">
        <f>'Herren Einzel'!C25</f>
        <v>Elias</v>
      </c>
      <c r="D75" s="50">
        <f>'Herren Einzel'!W25</f>
        <v>46</v>
      </c>
      <c r="E75" s="50" t="str">
        <f>IF('Herren Einzel'!Y25="",'Herren Einzel'!X25,'Herren Einzel'!Y25)</f>
        <v>HC</v>
      </c>
      <c r="G75" s="50">
        <f>'Herren Einzel'!AC25</f>
        <v>2708</v>
      </c>
      <c r="H75" s="18">
        <f>'Herren Einzel'!AD25</f>
        <v>193.42857142857142</v>
      </c>
      <c r="I75" s="76"/>
      <c r="J75" s="76"/>
      <c r="K75" s="65"/>
      <c r="L75" s="67"/>
      <c r="M75" s="65">
        <f t="shared" si="33"/>
        <v>9</v>
      </c>
      <c r="N75" s="65">
        <f t="shared" si="34"/>
        <v>2</v>
      </c>
      <c r="O75" s="65">
        <f t="shared" si="35"/>
        <v>2</v>
      </c>
      <c r="P75" s="66" t="str">
        <f t="shared" si="36"/>
        <v xml:space="preserve">Fehr </v>
      </c>
      <c r="Q75" s="66" t="str">
        <f t="shared" si="37"/>
        <v>Patrick</v>
      </c>
      <c r="R75" s="65">
        <f t="shared" si="38"/>
        <v>2668</v>
      </c>
      <c r="S75" s="67">
        <f t="shared" si="39"/>
        <v>190.57142857142858</v>
      </c>
      <c r="T75" s="65">
        <f t="shared" si="40"/>
        <v>18</v>
      </c>
    </row>
    <row r="76" spans="1:20">
      <c r="A76" s="50">
        <v>12</v>
      </c>
      <c r="B76" s="7" t="str">
        <f>'Herren Einzel'!B27</f>
        <v xml:space="preserve">Famà </v>
      </c>
      <c r="C76" s="7" t="str">
        <f>'Herren Einzel'!C27</f>
        <v>Tindaro</v>
      </c>
      <c r="D76" s="50">
        <f>'Herren Einzel'!W27</f>
        <v>25</v>
      </c>
      <c r="E76" s="50" t="str">
        <f>IF('Herren Einzel'!Y27="",'Herren Einzel'!X27,'Herren Einzel'!Y27)</f>
        <v>HC</v>
      </c>
      <c r="G76" s="50">
        <f>'Herren Einzel'!AC27</f>
        <v>2771</v>
      </c>
      <c r="H76" s="18">
        <f>'Herren Einzel'!AD27</f>
        <v>197.92857142857142</v>
      </c>
      <c r="I76" s="76"/>
      <c r="J76" s="76"/>
      <c r="K76" s="65"/>
      <c r="L76" s="67"/>
      <c r="M76" s="65">
        <f t="shared" si="33"/>
        <v>7</v>
      </c>
      <c r="N76" s="65">
        <f t="shared" si="34"/>
        <v>13</v>
      </c>
      <c r="O76" s="65">
        <f t="shared" si="35"/>
        <v>13</v>
      </c>
      <c r="P76" s="66" t="str">
        <f t="shared" si="36"/>
        <v>Zeberli</v>
      </c>
      <c r="Q76" s="66" t="str">
        <f t="shared" si="37"/>
        <v>Martin</v>
      </c>
      <c r="R76" s="65">
        <f t="shared" si="38"/>
        <v>2660</v>
      </c>
      <c r="S76" s="67">
        <f t="shared" si="39"/>
        <v>190</v>
      </c>
      <c r="T76" s="65">
        <f t="shared" si="40"/>
        <v>18</v>
      </c>
    </row>
    <row r="77" spans="1:20">
      <c r="A77" s="50">
        <v>13</v>
      </c>
      <c r="B77" s="7" t="str">
        <f>'Herren Einzel'!B29</f>
        <v>Zeberli</v>
      </c>
      <c r="C77" s="7" t="str">
        <f>'Herren Einzel'!C29</f>
        <v>Martin</v>
      </c>
      <c r="D77" s="50">
        <f>'Herren Einzel'!W29</f>
        <v>18</v>
      </c>
      <c r="E77" s="50" t="str">
        <f>IF('Herren Einzel'!Y29="",'Herren Einzel'!X29,'Herren Einzel'!Y29)</f>
        <v>HB</v>
      </c>
      <c r="G77" s="50">
        <f>'Herren Einzel'!AC29</f>
        <v>2660</v>
      </c>
      <c r="H77" s="18">
        <f>'Herren Einzel'!AD29</f>
        <v>190</v>
      </c>
      <c r="I77" s="76"/>
      <c r="J77" s="76"/>
      <c r="K77" s="65"/>
      <c r="L77" s="67"/>
      <c r="M77" s="65">
        <f t="shared" si="33"/>
        <v>12</v>
      </c>
      <c r="N77" s="65">
        <f t="shared" si="34"/>
        <v>10</v>
      </c>
      <c r="O77" s="65">
        <f t="shared" si="35"/>
        <v>10</v>
      </c>
      <c r="P77" s="66" t="str">
        <f t="shared" si="36"/>
        <v xml:space="preserve">Tellenbach </v>
      </c>
      <c r="Q77" s="66" t="str">
        <f t="shared" si="37"/>
        <v>Hansruedi</v>
      </c>
      <c r="R77" s="65">
        <f t="shared" si="38"/>
        <v>2484</v>
      </c>
      <c r="S77" s="67">
        <f t="shared" si="39"/>
        <v>177.42857142857142</v>
      </c>
      <c r="T77" s="65">
        <f t="shared" si="40"/>
        <v>35</v>
      </c>
    </row>
    <row r="78" spans="1:20">
      <c r="A78" s="50">
        <v>14</v>
      </c>
      <c r="B78" s="7" t="str">
        <f>'Herren Einzel'!B31</f>
        <v xml:space="preserve">Steiner </v>
      </c>
      <c r="C78" s="7" t="str">
        <f>'Herren Einzel'!C31</f>
        <v>Willy</v>
      </c>
      <c r="D78" s="50">
        <f>'Herren Einzel'!W31</f>
        <v>22</v>
      </c>
      <c r="E78" s="50" t="str">
        <f>IF('Herren Einzel'!Y31="",'Herren Einzel'!X31,'Herren Einzel'!Y31)</f>
        <v>HA</v>
      </c>
      <c r="G78" s="50">
        <f>'Herren Einzel'!AC31</f>
        <v>2794</v>
      </c>
      <c r="H78" s="18">
        <f>'Herren Einzel'!AD31</f>
        <v>199.57142857142858</v>
      </c>
      <c r="I78" s="76"/>
      <c r="J78" s="76"/>
      <c r="K78" s="65"/>
      <c r="L78" s="67"/>
      <c r="M78" s="65">
        <f t="shared" si="33"/>
        <v>3</v>
      </c>
      <c r="N78" s="65">
        <f t="shared" si="34"/>
        <v>9</v>
      </c>
      <c r="O78" s="65">
        <f t="shared" si="35"/>
        <v>9</v>
      </c>
      <c r="P78" s="66" t="str">
        <f t="shared" si="36"/>
        <v xml:space="preserve">Hodzic </v>
      </c>
      <c r="Q78" s="66" t="str">
        <f t="shared" si="37"/>
        <v>Levin</v>
      </c>
      <c r="R78" s="65">
        <f t="shared" si="38"/>
        <v>2321</v>
      </c>
      <c r="S78" s="67">
        <f t="shared" si="39"/>
        <v>165.78571428571428</v>
      </c>
      <c r="T78" s="65">
        <f t="shared" si="40"/>
        <v>60</v>
      </c>
    </row>
    <row r="79" spans="1:20">
      <c r="A79" s="50">
        <v>15</v>
      </c>
      <c r="B79" s="7" t="str">
        <f>'Herren Einzel'!B33</f>
        <v/>
      </c>
      <c r="C79" s="7" t="str">
        <f>'Herren Einzel'!C33</f>
        <v/>
      </c>
      <c r="D79" s="50" t="str">
        <f>'Herren Einzel'!W33</f>
        <v/>
      </c>
      <c r="E79" s="50" t="str">
        <f>IF('Herren Einzel'!Y33="",'Herren Einzel'!X33,'Herren Einzel'!Y33)</f>
        <v/>
      </c>
      <c r="G79" s="50" t="str">
        <f>'Herren Einzel'!AC33</f>
        <v/>
      </c>
      <c r="H79" s="18" t="str">
        <f>'Herren Einzel'!AD33</f>
        <v/>
      </c>
      <c r="I79" s="76"/>
      <c r="J79" s="76"/>
      <c r="K79" s="65"/>
      <c r="L79" s="67"/>
      <c r="M79" s="65" t="e">
        <f t="shared" si="33"/>
        <v>#VALUE!</v>
      </c>
      <c r="N79" s="65" t="e">
        <f t="shared" si="34"/>
        <v>#N/A</v>
      </c>
      <c r="O79" s="65" t="str">
        <f t="shared" si="35"/>
        <v/>
      </c>
      <c r="P79" s="66" t="str">
        <f t="shared" si="36"/>
        <v/>
      </c>
      <c r="Q79" s="66" t="str">
        <f t="shared" si="37"/>
        <v/>
      </c>
      <c r="R79" s="65" t="str">
        <f t="shared" si="38"/>
        <v/>
      </c>
      <c r="S79" s="67" t="str">
        <f t="shared" si="39"/>
        <v/>
      </c>
      <c r="T79" s="65" t="str">
        <f t="shared" si="40"/>
        <v/>
      </c>
    </row>
    <row r="80" spans="1:20">
      <c r="A80" s="50">
        <v>16</v>
      </c>
      <c r="B80" s="7" t="str">
        <f>'Herren Einzel'!B35</f>
        <v/>
      </c>
      <c r="C80" s="7" t="str">
        <f>'Herren Einzel'!C35</f>
        <v/>
      </c>
      <c r="D80" s="50" t="str">
        <f>'Herren Einzel'!W35</f>
        <v/>
      </c>
      <c r="E80" s="50" t="str">
        <f>IF('Herren Einzel'!Y35="",'Herren Einzel'!X35,'Herren Einzel'!Y35)</f>
        <v/>
      </c>
      <c r="G80" s="50" t="str">
        <f>'Herren Einzel'!AC35</f>
        <v/>
      </c>
      <c r="H80" s="18" t="str">
        <f>'Herren Einzel'!AD35</f>
        <v/>
      </c>
      <c r="I80" s="76"/>
      <c r="J80" s="76"/>
      <c r="K80" s="65"/>
      <c r="L80" s="67"/>
      <c r="M80" s="65" t="e">
        <f t="shared" si="33"/>
        <v>#VALUE!</v>
      </c>
      <c r="N80" s="65" t="e">
        <f t="shared" si="34"/>
        <v>#N/A</v>
      </c>
      <c r="O80" s="65" t="str">
        <f t="shared" si="35"/>
        <v/>
      </c>
      <c r="P80" s="66" t="str">
        <f t="shared" si="36"/>
        <v/>
      </c>
      <c r="Q80" s="66" t="str">
        <f t="shared" si="37"/>
        <v/>
      </c>
      <c r="R80" s="65" t="str">
        <f t="shared" si="38"/>
        <v/>
      </c>
      <c r="S80" s="67" t="str">
        <f t="shared" si="39"/>
        <v/>
      </c>
      <c r="T80" s="65" t="str">
        <f t="shared" si="40"/>
        <v/>
      </c>
    </row>
    <row r="81" spans="1:20">
      <c r="A81" s="50">
        <v>17</v>
      </c>
      <c r="B81" s="7" t="str">
        <f>'Herren Einzel'!B37</f>
        <v/>
      </c>
      <c r="C81" s="7" t="str">
        <f>'Herren Einzel'!C37</f>
        <v/>
      </c>
      <c r="D81" s="50" t="str">
        <f>'Herren Einzel'!W37</f>
        <v/>
      </c>
      <c r="E81" s="50" t="str">
        <f>IF('Herren Einzel'!Y37="",'Herren Einzel'!X37,'Herren Einzel'!Y37)</f>
        <v/>
      </c>
      <c r="G81" s="50" t="str">
        <f>'Herren Einzel'!AC37</f>
        <v/>
      </c>
      <c r="H81" s="18" t="str">
        <f>'Herren Einzel'!AD37</f>
        <v/>
      </c>
      <c r="I81" s="76"/>
      <c r="J81" s="76"/>
      <c r="K81" s="65"/>
      <c r="L81" s="67"/>
      <c r="M81" s="65" t="e">
        <f t="shared" si="33"/>
        <v>#VALUE!</v>
      </c>
      <c r="N81" s="65" t="e">
        <f t="shared" si="34"/>
        <v>#N/A</v>
      </c>
      <c r="O81" s="65" t="str">
        <f t="shared" si="35"/>
        <v/>
      </c>
      <c r="P81" s="66" t="str">
        <f t="shared" si="36"/>
        <v/>
      </c>
      <c r="Q81" s="66" t="str">
        <f t="shared" si="37"/>
        <v/>
      </c>
      <c r="R81" s="65" t="str">
        <f t="shared" si="38"/>
        <v/>
      </c>
      <c r="S81" s="67" t="str">
        <f t="shared" si="39"/>
        <v/>
      </c>
      <c r="T81" s="65" t="str">
        <f t="shared" si="40"/>
        <v/>
      </c>
    </row>
    <row r="82" spans="1:20">
      <c r="A82" s="50">
        <v>18</v>
      </c>
      <c r="B82" s="7" t="str">
        <f>'Herren Einzel'!B39</f>
        <v/>
      </c>
      <c r="C82" s="7" t="str">
        <f>'Herren Einzel'!C39</f>
        <v/>
      </c>
      <c r="D82" s="50" t="str">
        <f>'Herren Einzel'!W39</f>
        <v/>
      </c>
      <c r="E82" s="50" t="str">
        <f>IF('Herren Einzel'!Y39="",'Herren Einzel'!X39,'Herren Einzel'!Y39)</f>
        <v/>
      </c>
      <c r="G82" s="50" t="str">
        <f>'Herren Einzel'!AC39</f>
        <v/>
      </c>
      <c r="H82" s="18" t="str">
        <f>'Herren Einzel'!AD39</f>
        <v/>
      </c>
      <c r="I82" s="76"/>
      <c r="J82" s="76"/>
      <c r="K82" s="65"/>
      <c r="L82" s="67"/>
      <c r="M82" s="65" t="e">
        <f t="shared" si="33"/>
        <v>#VALUE!</v>
      </c>
      <c r="N82" s="65" t="e">
        <f t="shared" si="34"/>
        <v>#N/A</v>
      </c>
      <c r="O82" s="65" t="str">
        <f t="shared" si="35"/>
        <v/>
      </c>
      <c r="P82" s="66" t="str">
        <f t="shared" si="36"/>
        <v/>
      </c>
      <c r="Q82" s="66" t="str">
        <f t="shared" si="37"/>
        <v/>
      </c>
      <c r="R82" s="65" t="str">
        <f t="shared" si="38"/>
        <v/>
      </c>
      <c r="S82" s="67" t="str">
        <f t="shared" si="39"/>
        <v/>
      </c>
      <c r="T82" s="65" t="str">
        <f t="shared" si="40"/>
        <v/>
      </c>
    </row>
    <row r="83" spans="1:20">
      <c r="A83" s="50">
        <v>19</v>
      </c>
      <c r="B83" s="7" t="str">
        <f>'Herren Einzel'!B41</f>
        <v/>
      </c>
      <c r="C83" s="7" t="str">
        <f>'Herren Einzel'!C41</f>
        <v/>
      </c>
      <c r="D83" s="50" t="str">
        <f>'Herren Einzel'!W41</f>
        <v/>
      </c>
      <c r="E83" s="50" t="str">
        <f>IF('Herren Einzel'!Y41="",'Herren Einzel'!X41,'Herren Einzel'!Y41)</f>
        <v/>
      </c>
      <c r="G83" s="50" t="str">
        <f>'Herren Einzel'!AC41</f>
        <v/>
      </c>
      <c r="H83" s="18" t="str">
        <f>'Herren Einzel'!AD41</f>
        <v/>
      </c>
      <c r="I83" s="76"/>
      <c r="J83" s="76"/>
      <c r="K83" s="65"/>
      <c r="L83" s="67"/>
      <c r="M83" s="65" t="e">
        <f t="shared" si="33"/>
        <v>#VALUE!</v>
      </c>
      <c r="N83" s="65" t="e">
        <f t="shared" si="34"/>
        <v>#N/A</v>
      </c>
      <c r="O83" s="65" t="str">
        <f t="shared" si="35"/>
        <v/>
      </c>
      <c r="P83" s="66" t="str">
        <f t="shared" si="36"/>
        <v/>
      </c>
      <c r="Q83" s="66" t="str">
        <f t="shared" si="37"/>
        <v/>
      </c>
      <c r="R83" s="65" t="str">
        <f t="shared" si="38"/>
        <v/>
      </c>
      <c r="S83" s="67" t="str">
        <f t="shared" si="39"/>
        <v/>
      </c>
      <c r="T83" s="65" t="str">
        <f t="shared" si="40"/>
        <v/>
      </c>
    </row>
    <row r="84" spans="1:20">
      <c r="A84" s="50">
        <v>20</v>
      </c>
      <c r="B84" s="7" t="str">
        <f>'Herren Einzel'!B43</f>
        <v/>
      </c>
      <c r="C84" s="7" t="str">
        <f>'Herren Einzel'!C43</f>
        <v/>
      </c>
      <c r="D84" s="50" t="str">
        <f>'Herren Einzel'!W43</f>
        <v/>
      </c>
      <c r="E84" s="50" t="str">
        <f>IF('Herren Einzel'!Y43="",'Herren Einzel'!X43,'Herren Einzel'!Y43)</f>
        <v/>
      </c>
      <c r="G84" s="50" t="str">
        <f>'Herren Einzel'!AC43</f>
        <v/>
      </c>
      <c r="H84" s="18" t="str">
        <f>'Herren Einzel'!AD43</f>
        <v/>
      </c>
      <c r="I84" s="76"/>
      <c r="J84" s="76"/>
      <c r="K84" s="65"/>
      <c r="L84" s="67"/>
      <c r="M84" s="65" t="e">
        <f t="shared" si="33"/>
        <v>#VALUE!</v>
      </c>
      <c r="N84" s="65" t="e">
        <f t="shared" si="34"/>
        <v>#N/A</v>
      </c>
      <c r="O84" s="65" t="str">
        <f t="shared" si="35"/>
        <v/>
      </c>
      <c r="P84" s="66" t="str">
        <f t="shared" si="36"/>
        <v/>
      </c>
      <c r="Q84" s="66" t="str">
        <f t="shared" si="37"/>
        <v/>
      </c>
      <c r="R84" s="65" t="str">
        <f t="shared" si="38"/>
        <v/>
      </c>
      <c r="S84" s="67" t="str">
        <f t="shared" si="39"/>
        <v/>
      </c>
      <c r="T84" s="65" t="str">
        <f t="shared" si="40"/>
        <v/>
      </c>
    </row>
    <row r="85" spans="1:20">
      <c r="D85" s="50" t="s">
        <v>3</v>
      </c>
      <c r="E85" s="50" t="s">
        <v>80</v>
      </c>
      <c r="G85" s="50" t="s">
        <v>66</v>
      </c>
      <c r="H85" s="50" t="s">
        <v>50</v>
      </c>
      <c r="I85" s="114" t="s">
        <v>98</v>
      </c>
      <c r="J85" s="115"/>
      <c r="K85" s="115"/>
      <c r="L85" s="115"/>
      <c r="M85" s="57" t="s">
        <v>68</v>
      </c>
      <c r="N85" s="116" t="s">
        <v>79</v>
      </c>
      <c r="O85" s="116"/>
      <c r="P85" s="59"/>
      <c r="Q85" s="59"/>
      <c r="R85" s="57"/>
      <c r="S85" s="57"/>
    </row>
    <row r="86" spans="1:20">
      <c r="A86" s="50">
        <v>1</v>
      </c>
      <c r="B86" s="7" t="str">
        <f>'Damen Einzel'!B5</f>
        <v xml:space="preserve">Kühnis </v>
      </c>
      <c r="C86" s="7" t="str">
        <f>'Damen Einzel'!C5</f>
        <v>Narin</v>
      </c>
      <c r="D86" s="50">
        <f>'Damen Einzel'!W5</f>
        <v>39</v>
      </c>
      <c r="E86" s="50" t="str">
        <f>IF('Damen Einzel'!Y5="",'Damen Einzel'!X5,'Damen Einzel'!Y5)</f>
        <v>DB</v>
      </c>
      <c r="G86" s="50">
        <f>'Damen Einzel'!AA5</f>
        <v>2118</v>
      </c>
      <c r="H86" s="18">
        <f>'Damen Einzel'!AB5</f>
        <v>151.28571428571428</v>
      </c>
      <c r="I86" s="73" t="str">
        <f>IF(E86="DA",B86,"")</f>
        <v/>
      </c>
      <c r="J86" s="73" t="str">
        <f>IF(E86="DA",C86,"")</f>
        <v/>
      </c>
      <c r="K86" s="57" t="str">
        <f>IF(E86="DA",G86,"")</f>
        <v/>
      </c>
      <c r="L86" s="60" t="str">
        <f>IF(E86="DA",H86,"")</f>
        <v/>
      </c>
      <c r="M86" s="57" t="e">
        <f>RANK(K86,K$86:K$105)</f>
        <v>#VALUE!</v>
      </c>
      <c r="N86" s="57" t="e">
        <f>MATCH(A86,M$86:M$105,0)</f>
        <v>#N/A</v>
      </c>
      <c r="O86" s="57" t="str">
        <f>IFERROR(N86,"")</f>
        <v/>
      </c>
      <c r="P86" s="59" t="str">
        <f>IF(O86="","",INDEX(I$86:I$105,N86))</f>
        <v/>
      </c>
      <c r="Q86" s="59" t="str">
        <f>IF(O86="","",INDEX(J$86:J$105,N86))</f>
        <v/>
      </c>
      <c r="R86" s="57" t="str">
        <f>IF(O86="","",INDEX(K$86:K$105,N86))</f>
        <v/>
      </c>
      <c r="S86" s="60" t="str">
        <f>IF(O86="","",INDEX(L$86:L$105,N86))</f>
        <v/>
      </c>
    </row>
    <row r="87" spans="1:20">
      <c r="A87" s="50">
        <v>2</v>
      </c>
      <c r="B87" s="7" t="str">
        <f>'Damen Einzel'!B7</f>
        <v xml:space="preserve">Weber </v>
      </c>
      <c r="C87" s="7" t="str">
        <f>'Damen Einzel'!C7</f>
        <v>Ursula</v>
      </c>
      <c r="D87" s="50">
        <f>'Damen Einzel'!W7</f>
        <v>44</v>
      </c>
      <c r="E87" s="50" t="str">
        <f>IF('Damen Einzel'!Y7="",'Damen Einzel'!X7,'Damen Einzel'!Y7)</f>
        <v>DB</v>
      </c>
      <c r="G87" s="50">
        <f>'Damen Einzel'!AA7</f>
        <v>2134</v>
      </c>
      <c r="H87" s="18">
        <f>'Damen Einzel'!AB7</f>
        <v>152.42857142857142</v>
      </c>
      <c r="I87" s="73" t="str">
        <f t="shared" ref="I87:I105" si="41">IF(E87="DA",B87,"")</f>
        <v/>
      </c>
      <c r="J87" s="73" t="str">
        <f t="shared" ref="J87:J105" si="42">IF(E87="DA",C87,"")</f>
        <v/>
      </c>
      <c r="K87" s="57" t="str">
        <f t="shared" ref="K87:K105" si="43">IF(E87="DA",G87,"")</f>
        <v/>
      </c>
      <c r="L87" s="60" t="str">
        <f t="shared" ref="L87:L105" si="44">IF(E87="DA",H87,"")</f>
        <v/>
      </c>
      <c r="M87" s="57" t="e">
        <f t="shared" ref="M87:M105" si="45">RANK(K87,K$86:K$105)</f>
        <v>#VALUE!</v>
      </c>
      <c r="N87" s="57" t="e">
        <f>MATCH(A87,M$86:M$105,0)</f>
        <v>#N/A</v>
      </c>
      <c r="O87" s="57" t="str">
        <f t="shared" ref="O87:O105" si="46">IFERROR(N87,"")</f>
        <v/>
      </c>
      <c r="P87" s="59" t="str">
        <f t="shared" ref="P87:P105" si="47">IF(O87="","",INDEX(I$86:I$105,N87))</f>
        <v/>
      </c>
      <c r="Q87" s="59" t="str">
        <f t="shared" ref="Q87:Q105" si="48">IF(O87="","",INDEX(J$86:J$105,N87))</f>
        <v/>
      </c>
      <c r="R87" s="57" t="str">
        <f t="shared" ref="R87:R105" si="49">IF(O87="","",INDEX(K$86:K$105,N87))</f>
        <v/>
      </c>
      <c r="S87" s="60" t="str">
        <f t="shared" ref="S87:S104" si="50">IF(O87="","",INDEX(L$86:L$105,N87))</f>
        <v/>
      </c>
    </row>
    <row r="88" spans="1:20">
      <c r="A88" s="50">
        <v>3</v>
      </c>
      <c r="B88" s="7" t="str">
        <f>'Damen Einzel'!B9</f>
        <v xml:space="preserve">Kalt </v>
      </c>
      <c r="C88" s="7" t="str">
        <f>'Damen Einzel'!C9</f>
        <v>Angela</v>
      </c>
      <c r="D88" s="50">
        <f>'Damen Einzel'!W9</f>
        <v>29</v>
      </c>
      <c r="E88" s="50" t="str">
        <f>IF('Damen Einzel'!Y9="",'Damen Einzel'!X9,'Damen Einzel'!Y9)</f>
        <v>DB</v>
      </c>
      <c r="G88" s="50">
        <f>'Damen Einzel'!AA9</f>
        <v>2558</v>
      </c>
      <c r="H88" s="18">
        <f>'Damen Einzel'!AB9</f>
        <v>182.71428571428572</v>
      </c>
      <c r="I88" s="73" t="str">
        <f t="shared" si="41"/>
        <v/>
      </c>
      <c r="J88" s="73" t="str">
        <f t="shared" si="42"/>
        <v/>
      </c>
      <c r="K88" s="57" t="str">
        <f t="shared" si="43"/>
        <v/>
      </c>
      <c r="L88" s="60" t="str">
        <f t="shared" si="44"/>
        <v/>
      </c>
      <c r="M88" s="57" t="e">
        <f t="shared" si="45"/>
        <v>#VALUE!</v>
      </c>
      <c r="N88" s="57" t="e">
        <f>MATCH(A88,M$86:M$105,0)</f>
        <v>#N/A</v>
      </c>
      <c r="O88" s="57" t="str">
        <f>IFERROR(N88,"")</f>
        <v/>
      </c>
      <c r="P88" s="59" t="str">
        <f t="shared" si="47"/>
        <v/>
      </c>
      <c r="Q88" s="59" t="str">
        <f t="shared" si="48"/>
        <v/>
      </c>
      <c r="R88" s="57" t="str">
        <f t="shared" si="49"/>
        <v/>
      </c>
      <c r="S88" s="60" t="str">
        <f t="shared" si="50"/>
        <v/>
      </c>
    </row>
    <row r="89" spans="1:20">
      <c r="A89" s="50">
        <v>4</v>
      </c>
      <c r="B89" s="7" t="str">
        <f>'Damen Einzel'!B11</f>
        <v xml:space="preserve">Zeberli </v>
      </c>
      <c r="C89" s="7" t="str">
        <f>'Damen Einzel'!C11</f>
        <v>Jacqueline</v>
      </c>
      <c r="D89" s="50">
        <f>'Damen Einzel'!W11</f>
        <v>50</v>
      </c>
      <c r="E89" s="50" t="str">
        <f>IF('Damen Einzel'!Y11="",'Damen Einzel'!X11,'Damen Einzel'!Y11)</f>
        <v>DB</v>
      </c>
      <c r="G89" s="50">
        <f>'Damen Einzel'!AA11</f>
        <v>1865</v>
      </c>
      <c r="H89" s="18">
        <f>'Damen Einzel'!AB11</f>
        <v>133.21428571428572</v>
      </c>
      <c r="I89" s="73" t="str">
        <f t="shared" si="41"/>
        <v/>
      </c>
      <c r="J89" s="73" t="str">
        <f t="shared" si="42"/>
        <v/>
      </c>
      <c r="K89" s="57" t="str">
        <f t="shared" si="43"/>
        <v/>
      </c>
      <c r="L89" s="60" t="str">
        <f t="shared" si="44"/>
        <v/>
      </c>
      <c r="M89" s="57" t="e">
        <f t="shared" si="45"/>
        <v>#VALUE!</v>
      </c>
      <c r="N89" s="57" t="e">
        <f>MATCH(A89,M$86:M$105,0)</f>
        <v>#N/A</v>
      </c>
      <c r="O89" s="57" t="str">
        <f t="shared" si="46"/>
        <v/>
      </c>
      <c r="P89" s="59" t="str">
        <f t="shared" si="47"/>
        <v/>
      </c>
      <c r="Q89" s="59" t="str">
        <f t="shared" si="48"/>
        <v/>
      </c>
      <c r="R89" s="57" t="str">
        <f t="shared" si="49"/>
        <v/>
      </c>
      <c r="S89" s="60" t="str">
        <f t="shared" si="50"/>
        <v/>
      </c>
    </row>
    <row r="90" spans="1:20">
      <c r="A90" s="50">
        <v>5</v>
      </c>
      <c r="B90" s="7" t="str">
        <f>'Damen Einzel'!B13</f>
        <v>Valär</v>
      </c>
      <c r="C90" s="7" t="str">
        <f>'Damen Einzel'!C13</f>
        <v>Desirée</v>
      </c>
      <c r="D90" s="50">
        <f>'Damen Einzel'!W13</f>
        <v>54</v>
      </c>
      <c r="E90" s="50" t="str">
        <f>IF('Damen Einzel'!Y13="",'Damen Einzel'!X13,'Damen Einzel'!Y13)</f>
        <v>DB</v>
      </c>
      <c r="G90" s="50">
        <f>'Damen Einzel'!AA13</f>
        <v>1885</v>
      </c>
      <c r="H90" s="18">
        <f>'Damen Einzel'!AB13</f>
        <v>134.64285714285714</v>
      </c>
      <c r="I90" s="73" t="str">
        <f t="shared" si="41"/>
        <v/>
      </c>
      <c r="J90" s="73" t="str">
        <f t="shared" si="42"/>
        <v/>
      </c>
      <c r="K90" s="57" t="str">
        <f t="shared" si="43"/>
        <v/>
      </c>
      <c r="L90" s="60" t="str">
        <f t="shared" si="44"/>
        <v/>
      </c>
      <c r="M90" s="57" t="e">
        <f t="shared" si="45"/>
        <v>#VALUE!</v>
      </c>
      <c r="N90" s="57" t="e">
        <f t="shared" ref="N90:N105" si="51">MATCH(A90,M$86:M$105,0)</f>
        <v>#N/A</v>
      </c>
      <c r="O90" s="57" t="str">
        <f t="shared" si="46"/>
        <v/>
      </c>
      <c r="P90" s="59" t="str">
        <f t="shared" si="47"/>
        <v/>
      </c>
      <c r="Q90" s="59" t="str">
        <f t="shared" si="48"/>
        <v/>
      </c>
      <c r="R90" s="57" t="str">
        <f t="shared" si="49"/>
        <v/>
      </c>
      <c r="S90" s="60" t="str">
        <f t="shared" si="50"/>
        <v/>
      </c>
    </row>
    <row r="91" spans="1:20">
      <c r="A91" s="50">
        <v>6</v>
      </c>
      <c r="B91" s="7" t="str">
        <f>'Damen Einzel'!B15</f>
        <v/>
      </c>
      <c r="C91" s="7" t="str">
        <f>'Damen Einzel'!C15</f>
        <v/>
      </c>
      <c r="D91" s="50" t="str">
        <f>'Damen Einzel'!W15</f>
        <v/>
      </c>
      <c r="E91" s="50" t="str">
        <f>IF('Damen Einzel'!Y15="",'Damen Einzel'!X15,'Damen Einzel'!Y15)</f>
        <v/>
      </c>
      <c r="G91" s="50" t="str">
        <f>'Damen Einzel'!AA15</f>
        <v/>
      </c>
      <c r="H91" s="18" t="str">
        <f>'Damen Einzel'!AB15</f>
        <v/>
      </c>
      <c r="I91" s="73" t="str">
        <f t="shared" si="41"/>
        <v/>
      </c>
      <c r="J91" s="73" t="str">
        <f t="shared" si="42"/>
        <v/>
      </c>
      <c r="K91" s="57" t="str">
        <f t="shared" si="43"/>
        <v/>
      </c>
      <c r="L91" s="60" t="str">
        <f t="shared" si="44"/>
        <v/>
      </c>
      <c r="M91" s="57" t="e">
        <f t="shared" si="45"/>
        <v>#VALUE!</v>
      </c>
      <c r="N91" s="57" t="e">
        <f t="shared" si="51"/>
        <v>#N/A</v>
      </c>
      <c r="O91" s="57" t="str">
        <f>IFERROR(N91,"")</f>
        <v/>
      </c>
      <c r="P91" s="59" t="str">
        <f t="shared" si="47"/>
        <v/>
      </c>
      <c r="Q91" s="59" t="str">
        <f t="shared" si="48"/>
        <v/>
      </c>
      <c r="R91" s="57" t="str">
        <f t="shared" si="49"/>
        <v/>
      </c>
      <c r="S91" s="60" t="str">
        <f t="shared" si="50"/>
        <v/>
      </c>
    </row>
    <row r="92" spans="1:20">
      <c r="A92" s="50">
        <v>7</v>
      </c>
      <c r="B92" s="7" t="str">
        <f>'Damen Einzel'!B17</f>
        <v/>
      </c>
      <c r="C92" s="7" t="str">
        <f>'Damen Einzel'!C17</f>
        <v/>
      </c>
      <c r="D92" s="50" t="str">
        <f>'Damen Einzel'!W17</f>
        <v/>
      </c>
      <c r="E92" s="50" t="str">
        <f>IF('Damen Einzel'!Y17="",'Damen Einzel'!X17,'Damen Einzel'!Y17)</f>
        <v/>
      </c>
      <c r="G92" s="50" t="str">
        <f>'Damen Einzel'!AA17</f>
        <v/>
      </c>
      <c r="H92" s="18" t="str">
        <f>'Damen Einzel'!AB17</f>
        <v/>
      </c>
      <c r="I92" s="73" t="str">
        <f t="shared" si="41"/>
        <v/>
      </c>
      <c r="J92" s="73" t="str">
        <f t="shared" si="42"/>
        <v/>
      </c>
      <c r="K92" s="57" t="str">
        <f t="shared" si="43"/>
        <v/>
      </c>
      <c r="L92" s="60" t="str">
        <f t="shared" si="44"/>
        <v/>
      </c>
      <c r="M92" s="57" t="e">
        <f t="shared" si="45"/>
        <v>#VALUE!</v>
      </c>
      <c r="N92" s="57" t="e">
        <f t="shared" si="51"/>
        <v>#N/A</v>
      </c>
      <c r="O92" s="57" t="str">
        <f t="shared" si="46"/>
        <v/>
      </c>
      <c r="P92" s="59" t="str">
        <f t="shared" si="47"/>
        <v/>
      </c>
      <c r="Q92" s="59" t="str">
        <f t="shared" si="48"/>
        <v/>
      </c>
      <c r="R92" s="57" t="str">
        <f t="shared" si="49"/>
        <v/>
      </c>
      <c r="S92" s="60" t="str">
        <f t="shared" si="50"/>
        <v/>
      </c>
    </row>
    <row r="93" spans="1:20">
      <c r="A93" s="50">
        <v>8</v>
      </c>
      <c r="B93" s="7" t="str">
        <f>'Damen Einzel'!B19</f>
        <v/>
      </c>
      <c r="C93" s="7" t="str">
        <f>'Damen Einzel'!C19</f>
        <v/>
      </c>
      <c r="D93" s="50" t="str">
        <f>'Damen Einzel'!W19</f>
        <v/>
      </c>
      <c r="E93" s="50" t="str">
        <f>IF('Damen Einzel'!Y19="",'Damen Einzel'!X19,'Damen Einzel'!Y19)</f>
        <v/>
      </c>
      <c r="G93" s="50" t="str">
        <f>'Damen Einzel'!AA19</f>
        <v/>
      </c>
      <c r="H93" s="18" t="str">
        <f>'Damen Einzel'!AB19</f>
        <v/>
      </c>
      <c r="I93" s="73" t="str">
        <f t="shared" si="41"/>
        <v/>
      </c>
      <c r="J93" s="73" t="str">
        <f t="shared" si="42"/>
        <v/>
      </c>
      <c r="K93" s="57" t="str">
        <f t="shared" si="43"/>
        <v/>
      </c>
      <c r="L93" s="60" t="str">
        <f t="shared" si="44"/>
        <v/>
      </c>
      <c r="M93" s="57" t="e">
        <f t="shared" si="45"/>
        <v>#VALUE!</v>
      </c>
      <c r="N93" s="57" t="e">
        <f t="shared" si="51"/>
        <v>#N/A</v>
      </c>
      <c r="O93" s="57" t="str">
        <f t="shared" si="46"/>
        <v/>
      </c>
      <c r="P93" s="59" t="str">
        <f t="shared" si="47"/>
        <v/>
      </c>
      <c r="Q93" s="59" t="str">
        <f t="shared" si="48"/>
        <v/>
      </c>
      <c r="R93" s="57" t="str">
        <f t="shared" si="49"/>
        <v/>
      </c>
      <c r="S93" s="60" t="str">
        <f t="shared" si="50"/>
        <v/>
      </c>
    </row>
    <row r="94" spans="1:20">
      <c r="A94" s="50">
        <v>9</v>
      </c>
      <c r="B94" s="7" t="str">
        <f>'Damen Einzel'!B21</f>
        <v/>
      </c>
      <c r="C94" s="7" t="str">
        <f>'Damen Einzel'!C21</f>
        <v/>
      </c>
      <c r="D94" s="50" t="str">
        <f>'Damen Einzel'!W21</f>
        <v/>
      </c>
      <c r="E94" s="50" t="str">
        <f>IF('Damen Einzel'!Y21="",'Damen Einzel'!X21,'Damen Einzel'!Y21)</f>
        <v/>
      </c>
      <c r="G94" s="50" t="str">
        <f>'Damen Einzel'!AA21</f>
        <v/>
      </c>
      <c r="H94" s="18" t="str">
        <f>'Damen Einzel'!AB21</f>
        <v/>
      </c>
      <c r="I94" s="73" t="str">
        <f t="shared" si="41"/>
        <v/>
      </c>
      <c r="J94" s="73" t="str">
        <f t="shared" si="42"/>
        <v/>
      </c>
      <c r="K94" s="57" t="str">
        <f t="shared" si="43"/>
        <v/>
      </c>
      <c r="L94" s="60" t="str">
        <f t="shared" si="44"/>
        <v/>
      </c>
      <c r="M94" s="57" t="e">
        <f t="shared" si="45"/>
        <v>#VALUE!</v>
      </c>
      <c r="N94" s="57" t="e">
        <f t="shared" si="51"/>
        <v>#N/A</v>
      </c>
      <c r="O94" s="57" t="str">
        <f t="shared" si="46"/>
        <v/>
      </c>
      <c r="P94" s="59" t="str">
        <f t="shared" si="47"/>
        <v/>
      </c>
      <c r="Q94" s="59" t="str">
        <f t="shared" si="48"/>
        <v/>
      </c>
      <c r="R94" s="57" t="str">
        <f t="shared" si="49"/>
        <v/>
      </c>
      <c r="S94" s="60" t="str">
        <f t="shared" si="50"/>
        <v/>
      </c>
    </row>
    <row r="95" spans="1:20">
      <c r="A95" s="50">
        <v>10</v>
      </c>
      <c r="B95" s="7" t="str">
        <f>'Damen Einzel'!B23</f>
        <v/>
      </c>
      <c r="C95" s="7" t="str">
        <f>'Damen Einzel'!C23</f>
        <v/>
      </c>
      <c r="D95" s="50" t="str">
        <f>'Damen Einzel'!W23</f>
        <v/>
      </c>
      <c r="E95" s="50" t="str">
        <f>IF('Damen Einzel'!Y23="",'Damen Einzel'!X23,'Damen Einzel'!Y23)</f>
        <v/>
      </c>
      <c r="G95" s="50" t="str">
        <f>'Damen Einzel'!AA23</f>
        <v/>
      </c>
      <c r="H95" s="18" t="str">
        <f>'Damen Einzel'!AB23</f>
        <v/>
      </c>
      <c r="I95" s="73" t="str">
        <f t="shared" si="41"/>
        <v/>
      </c>
      <c r="J95" s="73" t="str">
        <f t="shared" si="42"/>
        <v/>
      </c>
      <c r="K95" s="57" t="str">
        <f t="shared" si="43"/>
        <v/>
      </c>
      <c r="L95" s="60" t="str">
        <f t="shared" si="44"/>
        <v/>
      </c>
      <c r="M95" s="57" t="e">
        <f t="shared" si="45"/>
        <v>#VALUE!</v>
      </c>
      <c r="N95" s="57" t="e">
        <f t="shared" si="51"/>
        <v>#N/A</v>
      </c>
      <c r="O95" s="57" t="str">
        <f t="shared" si="46"/>
        <v/>
      </c>
      <c r="P95" s="59" t="str">
        <f t="shared" si="47"/>
        <v/>
      </c>
      <c r="Q95" s="59" t="str">
        <f t="shared" si="48"/>
        <v/>
      </c>
      <c r="R95" s="57" t="str">
        <f t="shared" si="49"/>
        <v/>
      </c>
      <c r="S95" s="60" t="str">
        <f t="shared" si="50"/>
        <v/>
      </c>
    </row>
    <row r="96" spans="1:20">
      <c r="A96" s="50">
        <v>11</v>
      </c>
      <c r="B96" s="7" t="str">
        <f>'Damen Einzel'!B25</f>
        <v/>
      </c>
      <c r="C96" s="7" t="str">
        <f>'Damen Einzel'!C25</f>
        <v/>
      </c>
      <c r="D96" s="50" t="str">
        <f>'Damen Einzel'!W25</f>
        <v/>
      </c>
      <c r="E96" s="50" t="str">
        <f>IF('Damen Einzel'!Y25="",'Damen Einzel'!X25,'Damen Einzel'!Y25)</f>
        <v/>
      </c>
      <c r="G96" s="50" t="str">
        <f>'Damen Einzel'!AA25</f>
        <v/>
      </c>
      <c r="H96" s="18" t="str">
        <f>'Damen Einzel'!AB25</f>
        <v/>
      </c>
      <c r="I96" s="73" t="str">
        <f t="shared" si="41"/>
        <v/>
      </c>
      <c r="J96" s="73" t="str">
        <f t="shared" si="42"/>
        <v/>
      </c>
      <c r="K96" s="57" t="str">
        <f t="shared" si="43"/>
        <v/>
      </c>
      <c r="L96" s="60" t="str">
        <f t="shared" si="44"/>
        <v/>
      </c>
      <c r="M96" s="57" t="e">
        <f t="shared" si="45"/>
        <v>#VALUE!</v>
      </c>
      <c r="N96" s="57" t="e">
        <f t="shared" si="51"/>
        <v>#N/A</v>
      </c>
      <c r="O96" s="57" t="str">
        <f t="shared" si="46"/>
        <v/>
      </c>
      <c r="P96" s="59" t="str">
        <f t="shared" si="47"/>
        <v/>
      </c>
      <c r="Q96" s="59" t="str">
        <f t="shared" si="48"/>
        <v/>
      </c>
      <c r="R96" s="57" t="str">
        <f t="shared" si="49"/>
        <v/>
      </c>
      <c r="S96" s="60" t="str">
        <f t="shared" si="50"/>
        <v/>
      </c>
    </row>
    <row r="97" spans="1:19">
      <c r="A97" s="50">
        <v>12</v>
      </c>
      <c r="B97" s="7" t="str">
        <f>'Damen Einzel'!B27</f>
        <v/>
      </c>
      <c r="C97" s="7" t="str">
        <f>'Damen Einzel'!C27</f>
        <v/>
      </c>
      <c r="D97" s="50" t="str">
        <f>'Damen Einzel'!W27</f>
        <v/>
      </c>
      <c r="E97" s="50" t="str">
        <f>IF('Damen Einzel'!Y27="",'Damen Einzel'!X27,'Damen Einzel'!Y27)</f>
        <v/>
      </c>
      <c r="G97" s="50" t="str">
        <f>'Damen Einzel'!AA27</f>
        <v/>
      </c>
      <c r="H97" s="18" t="str">
        <f>'Damen Einzel'!AB27</f>
        <v/>
      </c>
      <c r="I97" s="73" t="str">
        <f t="shared" si="41"/>
        <v/>
      </c>
      <c r="J97" s="73" t="str">
        <f t="shared" si="42"/>
        <v/>
      </c>
      <c r="K97" s="57" t="str">
        <f t="shared" si="43"/>
        <v/>
      </c>
      <c r="L97" s="60" t="str">
        <f t="shared" si="44"/>
        <v/>
      </c>
      <c r="M97" s="57" t="e">
        <f t="shared" si="45"/>
        <v>#VALUE!</v>
      </c>
      <c r="N97" s="57" t="e">
        <f t="shared" si="51"/>
        <v>#N/A</v>
      </c>
      <c r="O97" s="57" t="str">
        <f t="shared" si="46"/>
        <v/>
      </c>
      <c r="P97" s="59" t="str">
        <f t="shared" si="47"/>
        <v/>
      </c>
      <c r="Q97" s="59" t="str">
        <f t="shared" si="48"/>
        <v/>
      </c>
      <c r="R97" s="57" t="str">
        <f t="shared" si="49"/>
        <v/>
      </c>
      <c r="S97" s="60" t="str">
        <f t="shared" si="50"/>
        <v/>
      </c>
    </row>
    <row r="98" spans="1:19">
      <c r="A98" s="50">
        <v>13</v>
      </c>
      <c r="B98" s="7" t="str">
        <f>'Damen Einzel'!B29</f>
        <v/>
      </c>
      <c r="C98" s="7" t="str">
        <f>'Damen Einzel'!C29</f>
        <v/>
      </c>
      <c r="D98" s="50" t="str">
        <f>'Damen Einzel'!W29</f>
        <v/>
      </c>
      <c r="E98" s="50" t="str">
        <f>IF('Damen Einzel'!Y29="",'Damen Einzel'!X29,'Damen Einzel'!Y29)</f>
        <v/>
      </c>
      <c r="G98" s="50" t="str">
        <f>'Damen Einzel'!AA29</f>
        <v/>
      </c>
      <c r="H98" s="18" t="str">
        <f>'Damen Einzel'!AB29</f>
        <v/>
      </c>
      <c r="I98" s="73" t="str">
        <f t="shared" si="41"/>
        <v/>
      </c>
      <c r="J98" s="73" t="str">
        <f t="shared" si="42"/>
        <v/>
      </c>
      <c r="K98" s="57" t="str">
        <f t="shared" si="43"/>
        <v/>
      </c>
      <c r="L98" s="60" t="str">
        <f t="shared" si="44"/>
        <v/>
      </c>
      <c r="M98" s="57" t="e">
        <f t="shared" si="45"/>
        <v>#VALUE!</v>
      </c>
      <c r="N98" s="57" t="e">
        <f t="shared" si="51"/>
        <v>#N/A</v>
      </c>
      <c r="O98" s="57" t="str">
        <f t="shared" si="46"/>
        <v/>
      </c>
      <c r="P98" s="59" t="str">
        <f t="shared" si="47"/>
        <v/>
      </c>
      <c r="Q98" s="59" t="str">
        <f t="shared" si="48"/>
        <v/>
      </c>
      <c r="R98" s="57" t="str">
        <f t="shared" si="49"/>
        <v/>
      </c>
      <c r="S98" s="60" t="str">
        <f t="shared" si="50"/>
        <v/>
      </c>
    </row>
    <row r="99" spans="1:19">
      <c r="A99" s="50">
        <v>14</v>
      </c>
      <c r="B99" s="7" t="str">
        <f>'Damen Einzel'!B31</f>
        <v/>
      </c>
      <c r="C99" s="7" t="str">
        <f>'Damen Einzel'!C31</f>
        <v/>
      </c>
      <c r="D99" s="50" t="str">
        <f>'Damen Einzel'!W31</f>
        <v/>
      </c>
      <c r="E99" s="50" t="str">
        <f>IF('Damen Einzel'!Y31="",'Damen Einzel'!X31,'Damen Einzel'!Y31)</f>
        <v/>
      </c>
      <c r="G99" s="50" t="str">
        <f>'Damen Einzel'!AA31</f>
        <v/>
      </c>
      <c r="H99" s="18" t="str">
        <f>'Damen Einzel'!AB31</f>
        <v/>
      </c>
      <c r="I99" s="73" t="str">
        <f t="shared" si="41"/>
        <v/>
      </c>
      <c r="J99" s="73" t="str">
        <f t="shared" si="42"/>
        <v/>
      </c>
      <c r="K99" s="57" t="str">
        <f t="shared" si="43"/>
        <v/>
      </c>
      <c r="L99" s="60" t="str">
        <f t="shared" si="44"/>
        <v/>
      </c>
      <c r="M99" s="57" t="e">
        <f t="shared" si="45"/>
        <v>#VALUE!</v>
      </c>
      <c r="N99" s="57" t="e">
        <f t="shared" si="51"/>
        <v>#N/A</v>
      </c>
      <c r="O99" s="57" t="str">
        <f t="shared" si="46"/>
        <v/>
      </c>
      <c r="P99" s="59" t="str">
        <f t="shared" si="47"/>
        <v/>
      </c>
      <c r="Q99" s="59" t="str">
        <f t="shared" si="48"/>
        <v/>
      </c>
      <c r="R99" s="57" t="str">
        <f t="shared" si="49"/>
        <v/>
      </c>
      <c r="S99" s="60" t="str">
        <f t="shared" si="50"/>
        <v/>
      </c>
    </row>
    <row r="100" spans="1:19">
      <c r="A100" s="50">
        <v>15</v>
      </c>
      <c r="B100" s="7" t="str">
        <f>'Damen Einzel'!B33</f>
        <v/>
      </c>
      <c r="C100" s="7" t="str">
        <f>'Damen Einzel'!C33</f>
        <v/>
      </c>
      <c r="D100" s="50" t="str">
        <f>'Damen Einzel'!W33</f>
        <v/>
      </c>
      <c r="E100" s="50" t="str">
        <f>IF('Damen Einzel'!Y33="",'Damen Einzel'!X33,'Damen Einzel'!Y33)</f>
        <v/>
      </c>
      <c r="G100" s="50" t="str">
        <f>'Damen Einzel'!AA33</f>
        <v/>
      </c>
      <c r="H100" s="18" t="str">
        <f>'Damen Einzel'!AB33</f>
        <v/>
      </c>
      <c r="I100" s="73" t="str">
        <f t="shared" si="41"/>
        <v/>
      </c>
      <c r="J100" s="73" t="str">
        <f t="shared" si="42"/>
        <v/>
      </c>
      <c r="K100" s="57" t="str">
        <f t="shared" si="43"/>
        <v/>
      </c>
      <c r="L100" s="60" t="str">
        <f t="shared" si="44"/>
        <v/>
      </c>
      <c r="M100" s="57" t="e">
        <f t="shared" si="45"/>
        <v>#VALUE!</v>
      </c>
      <c r="N100" s="57" t="e">
        <f t="shared" si="51"/>
        <v>#N/A</v>
      </c>
      <c r="O100" s="57" t="str">
        <f t="shared" si="46"/>
        <v/>
      </c>
      <c r="P100" s="59" t="str">
        <f t="shared" si="47"/>
        <v/>
      </c>
      <c r="Q100" s="59" t="str">
        <f t="shared" si="48"/>
        <v/>
      </c>
      <c r="R100" s="57" t="str">
        <f t="shared" si="49"/>
        <v/>
      </c>
      <c r="S100" s="60" t="str">
        <f t="shared" si="50"/>
        <v/>
      </c>
    </row>
    <row r="101" spans="1:19">
      <c r="A101" s="50">
        <v>16</v>
      </c>
      <c r="B101" s="7" t="str">
        <f>'Damen Einzel'!B35</f>
        <v/>
      </c>
      <c r="C101" s="7" t="str">
        <f>'Damen Einzel'!C35</f>
        <v/>
      </c>
      <c r="D101" s="50" t="str">
        <f>'Damen Einzel'!W35</f>
        <v/>
      </c>
      <c r="E101" s="50" t="str">
        <f>IF('Damen Einzel'!Y35="",'Damen Einzel'!X35,'Damen Einzel'!Y35)</f>
        <v/>
      </c>
      <c r="G101" s="50" t="str">
        <f>'Damen Einzel'!AA35</f>
        <v/>
      </c>
      <c r="H101" s="18" t="str">
        <f>'Damen Einzel'!AB35</f>
        <v/>
      </c>
      <c r="I101" s="73" t="str">
        <f t="shared" si="41"/>
        <v/>
      </c>
      <c r="J101" s="73" t="str">
        <f t="shared" si="42"/>
        <v/>
      </c>
      <c r="K101" s="57" t="str">
        <f t="shared" si="43"/>
        <v/>
      </c>
      <c r="L101" s="60" t="str">
        <f t="shared" si="44"/>
        <v/>
      </c>
      <c r="M101" s="57" t="e">
        <f t="shared" si="45"/>
        <v>#VALUE!</v>
      </c>
      <c r="N101" s="57" t="e">
        <f t="shared" si="51"/>
        <v>#N/A</v>
      </c>
      <c r="O101" s="57" t="str">
        <f t="shared" si="46"/>
        <v/>
      </c>
      <c r="P101" s="59" t="str">
        <f t="shared" si="47"/>
        <v/>
      </c>
      <c r="Q101" s="59" t="str">
        <f>IF(O101="","",INDEX(J$86:J$105,N101))</f>
        <v/>
      </c>
      <c r="R101" s="57" t="str">
        <f t="shared" si="49"/>
        <v/>
      </c>
      <c r="S101" s="60" t="str">
        <f t="shared" si="50"/>
        <v/>
      </c>
    </row>
    <row r="102" spans="1:19">
      <c r="A102" s="50">
        <v>17</v>
      </c>
      <c r="B102" s="7" t="str">
        <f>'Damen Einzel'!B37</f>
        <v/>
      </c>
      <c r="C102" s="7" t="str">
        <f>'Damen Einzel'!C37</f>
        <v/>
      </c>
      <c r="D102" s="50" t="str">
        <f>'Damen Einzel'!W37</f>
        <v/>
      </c>
      <c r="E102" s="50" t="str">
        <f>IF('Damen Einzel'!Y37="",'Damen Einzel'!X37,'Damen Einzel'!Y37)</f>
        <v/>
      </c>
      <c r="G102" s="50" t="str">
        <f>'Damen Einzel'!AA37</f>
        <v/>
      </c>
      <c r="H102" s="18" t="str">
        <f>'Damen Einzel'!AB37</f>
        <v/>
      </c>
      <c r="I102" s="73" t="str">
        <f t="shared" si="41"/>
        <v/>
      </c>
      <c r="J102" s="73" t="str">
        <f t="shared" si="42"/>
        <v/>
      </c>
      <c r="K102" s="57" t="str">
        <f t="shared" si="43"/>
        <v/>
      </c>
      <c r="L102" s="60" t="str">
        <f t="shared" si="44"/>
        <v/>
      </c>
      <c r="M102" s="57" t="e">
        <f t="shared" si="45"/>
        <v>#VALUE!</v>
      </c>
      <c r="N102" s="57" t="e">
        <f t="shared" si="51"/>
        <v>#N/A</v>
      </c>
      <c r="O102" s="57" t="str">
        <f t="shared" si="46"/>
        <v/>
      </c>
      <c r="P102" s="59" t="str">
        <f t="shared" si="47"/>
        <v/>
      </c>
      <c r="Q102" s="59" t="str">
        <f t="shared" si="48"/>
        <v/>
      </c>
      <c r="R102" s="57" t="str">
        <f t="shared" si="49"/>
        <v/>
      </c>
      <c r="S102" s="60" t="str">
        <f t="shared" si="50"/>
        <v/>
      </c>
    </row>
    <row r="103" spans="1:19">
      <c r="A103" s="50">
        <v>18</v>
      </c>
      <c r="B103" s="7" t="str">
        <f>'Damen Einzel'!B39</f>
        <v/>
      </c>
      <c r="C103" s="7" t="str">
        <f>'Damen Einzel'!C39</f>
        <v/>
      </c>
      <c r="D103" s="50" t="str">
        <f>'Damen Einzel'!W39</f>
        <v/>
      </c>
      <c r="E103" s="50" t="str">
        <f>IF('Damen Einzel'!Y39="",'Damen Einzel'!X39,'Damen Einzel'!Y39)</f>
        <v/>
      </c>
      <c r="G103" s="50" t="str">
        <f>'Damen Einzel'!AA39</f>
        <v/>
      </c>
      <c r="H103" s="18" t="str">
        <f>'Damen Einzel'!AB39</f>
        <v/>
      </c>
      <c r="I103" s="73" t="str">
        <f t="shared" si="41"/>
        <v/>
      </c>
      <c r="J103" s="73" t="str">
        <f t="shared" si="42"/>
        <v/>
      </c>
      <c r="K103" s="57" t="str">
        <f t="shared" si="43"/>
        <v/>
      </c>
      <c r="L103" s="60" t="str">
        <f t="shared" si="44"/>
        <v/>
      </c>
      <c r="M103" s="57" t="e">
        <f t="shared" si="45"/>
        <v>#VALUE!</v>
      </c>
      <c r="N103" s="57" t="e">
        <f t="shared" si="51"/>
        <v>#N/A</v>
      </c>
      <c r="O103" s="57" t="str">
        <f t="shared" si="46"/>
        <v/>
      </c>
      <c r="P103" s="59" t="str">
        <f t="shared" si="47"/>
        <v/>
      </c>
      <c r="Q103" s="59" t="str">
        <f t="shared" si="48"/>
        <v/>
      </c>
      <c r="R103" s="57" t="str">
        <f t="shared" si="49"/>
        <v/>
      </c>
      <c r="S103" s="60" t="str">
        <f t="shared" si="50"/>
        <v/>
      </c>
    </row>
    <row r="104" spans="1:19">
      <c r="A104" s="50">
        <v>19</v>
      </c>
      <c r="B104" s="7" t="str">
        <f>'Damen Einzel'!B41</f>
        <v/>
      </c>
      <c r="C104" s="7" t="str">
        <f>'Damen Einzel'!C41</f>
        <v/>
      </c>
      <c r="D104" s="50" t="str">
        <f>'Damen Einzel'!W41</f>
        <v/>
      </c>
      <c r="E104" s="50" t="str">
        <f>IF('Damen Einzel'!Y41="",'Damen Einzel'!X41,'Damen Einzel'!Y41)</f>
        <v/>
      </c>
      <c r="G104" s="50" t="str">
        <f>'Damen Einzel'!AA41</f>
        <v/>
      </c>
      <c r="H104" s="18" t="str">
        <f>'Damen Einzel'!AB41</f>
        <v/>
      </c>
      <c r="I104" s="73" t="str">
        <f t="shared" si="41"/>
        <v/>
      </c>
      <c r="J104" s="73" t="str">
        <f t="shared" si="42"/>
        <v/>
      </c>
      <c r="K104" s="57" t="str">
        <f t="shared" si="43"/>
        <v/>
      </c>
      <c r="L104" s="60" t="str">
        <f t="shared" si="44"/>
        <v/>
      </c>
      <c r="M104" s="57" t="e">
        <f t="shared" si="45"/>
        <v>#VALUE!</v>
      </c>
      <c r="N104" s="57" t="e">
        <f t="shared" si="51"/>
        <v>#N/A</v>
      </c>
      <c r="O104" s="57" t="str">
        <f t="shared" si="46"/>
        <v/>
      </c>
      <c r="P104" s="59" t="str">
        <f t="shared" si="47"/>
        <v/>
      </c>
      <c r="Q104" s="59" t="str">
        <f t="shared" si="48"/>
        <v/>
      </c>
      <c r="R104" s="57" t="str">
        <f t="shared" si="49"/>
        <v/>
      </c>
      <c r="S104" s="60" t="str">
        <f t="shared" si="50"/>
        <v/>
      </c>
    </row>
    <row r="105" spans="1:19">
      <c r="A105" s="50">
        <v>20</v>
      </c>
      <c r="B105" s="7" t="str">
        <f>'Damen Einzel'!B43</f>
        <v/>
      </c>
      <c r="C105" s="7" t="str">
        <f>'Damen Einzel'!C43</f>
        <v/>
      </c>
      <c r="D105" s="50" t="str">
        <f>'Damen Einzel'!W43</f>
        <v/>
      </c>
      <c r="E105" s="50" t="str">
        <f>IF('Damen Einzel'!Y43="",'Damen Einzel'!X43,'Damen Einzel'!Y43)</f>
        <v/>
      </c>
      <c r="G105" s="50" t="str">
        <f>'Damen Einzel'!AA43</f>
        <v/>
      </c>
      <c r="H105" s="18" t="str">
        <f>'Damen Einzel'!AB43</f>
        <v/>
      </c>
      <c r="I105" s="73" t="str">
        <f t="shared" si="41"/>
        <v/>
      </c>
      <c r="J105" s="73" t="str">
        <f t="shared" si="42"/>
        <v/>
      </c>
      <c r="K105" s="57" t="str">
        <f t="shared" si="43"/>
        <v/>
      </c>
      <c r="L105" s="60" t="str">
        <f t="shared" si="44"/>
        <v/>
      </c>
      <c r="M105" s="57" t="e">
        <f t="shared" si="45"/>
        <v>#VALUE!</v>
      </c>
      <c r="N105" s="57" t="e">
        <f t="shared" si="51"/>
        <v>#N/A</v>
      </c>
      <c r="O105" s="57" t="str">
        <f t="shared" si="46"/>
        <v/>
      </c>
      <c r="P105" s="59" t="str">
        <f t="shared" si="47"/>
        <v/>
      </c>
      <c r="Q105" s="59" t="str">
        <f t="shared" si="48"/>
        <v/>
      </c>
      <c r="R105" s="57" t="str">
        <f t="shared" si="49"/>
        <v/>
      </c>
      <c r="S105" s="60" t="str">
        <f>IF(O105="","",INDEX(L$86:L$105,N105))</f>
        <v/>
      </c>
    </row>
    <row r="106" spans="1:19">
      <c r="I106" s="117" t="s">
        <v>99</v>
      </c>
      <c r="J106" s="118"/>
      <c r="K106" s="118"/>
      <c r="L106" s="118"/>
      <c r="M106" s="77" t="s">
        <v>68</v>
      </c>
      <c r="N106" s="119" t="s">
        <v>79</v>
      </c>
      <c r="O106" s="119"/>
      <c r="P106" s="78"/>
      <c r="Q106" s="78"/>
      <c r="R106" s="77"/>
      <c r="S106" s="77"/>
    </row>
    <row r="107" spans="1:19">
      <c r="A107" s="50">
        <v>1</v>
      </c>
      <c r="H107" s="18"/>
      <c r="I107" s="79" t="str">
        <f>IF(E86="DB",B86,"")</f>
        <v xml:space="preserve">Kühnis </v>
      </c>
      <c r="J107" s="79" t="str">
        <f>IF(E86="DB",C86,"")</f>
        <v>Narin</v>
      </c>
      <c r="K107" s="77">
        <f>IF(E86="DB",G86,"")</f>
        <v>2118</v>
      </c>
      <c r="L107" s="80">
        <f>IF(E86="DB",H86,"")</f>
        <v>151.28571428571428</v>
      </c>
      <c r="M107" s="77">
        <f>RANK(K107,K$107:K$126)</f>
        <v>3</v>
      </c>
      <c r="N107" s="77">
        <f>MATCH(A107,M$107:M$126,0)</f>
        <v>3</v>
      </c>
      <c r="O107" s="77">
        <f>IFERROR(N107,"")</f>
        <v>3</v>
      </c>
      <c r="P107" s="78" t="str">
        <f>IF(O107="","",INDEX(I$107:I$126,N107))</f>
        <v xml:space="preserve">Kalt </v>
      </c>
      <c r="Q107" s="78" t="str">
        <f>IF(O107="","",INDEX(J$107:J$126,N107))</f>
        <v>Angela</v>
      </c>
      <c r="R107" s="77">
        <f>IF(O107="","",INDEX(K$107:K$126,N107))</f>
        <v>2558</v>
      </c>
      <c r="S107" s="80">
        <f>IF(O107="","",INDEX(L$107:L$126,N107))</f>
        <v>182.71428571428572</v>
      </c>
    </row>
    <row r="108" spans="1:19">
      <c r="A108" s="50">
        <v>2</v>
      </c>
      <c r="H108" s="18"/>
      <c r="I108" s="79" t="str">
        <f t="shared" ref="I108:I126" si="52">IF(E87="DB",B87,"")</f>
        <v xml:space="preserve">Weber </v>
      </c>
      <c r="J108" s="79" t="str">
        <f t="shared" ref="J108:J126" si="53">IF(E87="DB",C87,"")</f>
        <v>Ursula</v>
      </c>
      <c r="K108" s="77">
        <f t="shared" ref="K108:K126" si="54">IF(E87="DB",G87,"")</f>
        <v>2134</v>
      </c>
      <c r="L108" s="80">
        <f t="shared" ref="L108:L126" si="55">IF(E87="DB",H87,"")</f>
        <v>152.42857142857142</v>
      </c>
      <c r="M108" s="77">
        <f t="shared" ref="M108:M126" si="56">RANK(K108,K$107:K$126)</f>
        <v>2</v>
      </c>
      <c r="N108" s="77">
        <f t="shared" ref="N108:N126" si="57">MATCH(A108,M$107:M$126,0)</f>
        <v>2</v>
      </c>
      <c r="O108" s="77">
        <f t="shared" ref="O108:O126" si="58">IFERROR(N108,"")</f>
        <v>2</v>
      </c>
      <c r="P108" s="78" t="str">
        <f t="shared" ref="P108:P126" si="59">IF(O108="","",INDEX(I$107:I$126,N108))</f>
        <v xml:space="preserve">Weber </v>
      </c>
      <c r="Q108" s="78" t="str">
        <f t="shared" ref="Q108:Q126" si="60">IF(O108="","",INDEX(J$107:J$126,N108))</f>
        <v>Ursula</v>
      </c>
      <c r="R108" s="77">
        <f t="shared" ref="R108:R126" si="61">IF(O108="","",INDEX(K$107:K$126,N108))</f>
        <v>2134</v>
      </c>
      <c r="S108" s="80">
        <f t="shared" ref="S108:S126" si="62">IF(O108="","",INDEX(L$107:L$126,N108))</f>
        <v>152.42857142857142</v>
      </c>
    </row>
    <row r="109" spans="1:19">
      <c r="A109" s="50">
        <v>3</v>
      </c>
      <c r="H109" s="18"/>
      <c r="I109" s="79" t="str">
        <f t="shared" si="52"/>
        <v xml:space="preserve">Kalt </v>
      </c>
      <c r="J109" s="79" t="str">
        <f t="shared" si="53"/>
        <v>Angela</v>
      </c>
      <c r="K109" s="77">
        <f t="shared" si="54"/>
        <v>2558</v>
      </c>
      <c r="L109" s="80">
        <f t="shared" si="55"/>
        <v>182.71428571428572</v>
      </c>
      <c r="M109" s="77">
        <f t="shared" si="56"/>
        <v>1</v>
      </c>
      <c r="N109" s="77">
        <f t="shared" si="57"/>
        <v>1</v>
      </c>
      <c r="O109" s="77">
        <f t="shared" si="58"/>
        <v>1</v>
      </c>
      <c r="P109" s="78" t="str">
        <f t="shared" si="59"/>
        <v xml:space="preserve">Kühnis </v>
      </c>
      <c r="Q109" s="78" t="str">
        <f t="shared" si="60"/>
        <v>Narin</v>
      </c>
      <c r="R109" s="77">
        <f t="shared" si="61"/>
        <v>2118</v>
      </c>
      <c r="S109" s="80">
        <f t="shared" si="62"/>
        <v>151.28571428571428</v>
      </c>
    </row>
    <row r="110" spans="1:19">
      <c r="A110" s="50">
        <v>4</v>
      </c>
      <c r="H110" s="18"/>
      <c r="I110" s="79" t="str">
        <f t="shared" si="52"/>
        <v xml:space="preserve">Zeberli </v>
      </c>
      <c r="J110" s="79" t="str">
        <f t="shared" si="53"/>
        <v>Jacqueline</v>
      </c>
      <c r="K110" s="77">
        <f t="shared" si="54"/>
        <v>1865</v>
      </c>
      <c r="L110" s="80">
        <f t="shared" si="55"/>
        <v>133.21428571428572</v>
      </c>
      <c r="M110" s="77">
        <f t="shared" si="56"/>
        <v>5</v>
      </c>
      <c r="N110" s="77">
        <f t="shared" si="57"/>
        <v>5</v>
      </c>
      <c r="O110" s="77">
        <f t="shared" si="58"/>
        <v>5</v>
      </c>
      <c r="P110" s="78" t="str">
        <f t="shared" si="59"/>
        <v>Valär</v>
      </c>
      <c r="Q110" s="78" t="str">
        <f t="shared" si="60"/>
        <v>Desirée</v>
      </c>
      <c r="R110" s="77">
        <f t="shared" si="61"/>
        <v>1885</v>
      </c>
      <c r="S110" s="80">
        <f t="shared" si="62"/>
        <v>134.64285714285714</v>
      </c>
    </row>
    <row r="111" spans="1:19">
      <c r="A111" s="50">
        <v>5</v>
      </c>
      <c r="H111" s="18"/>
      <c r="I111" s="79" t="str">
        <f t="shared" si="52"/>
        <v>Valär</v>
      </c>
      <c r="J111" s="79" t="str">
        <f t="shared" si="53"/>
        <v>Desirée</v>
      </c>
      <c r="K111" s="77">
        <f t="shared" si="54"/>
        <v>1885</v>
      </c>
      <c r="L111" s="80">
        <f t="shared" si="55"/>
        <v>134.64285714285714</v>
      </c>
      <c r="M111" s="77">
        <f t="shared" si="56"/>
        <v>4</v>
      </c>
      <c r="N111" s="77">
        <f t="shared" si="57"/>
        <v>4</v>
      </c>
      <c r="O111" s="77">
        <f t="shared" si="58"/>
        <v>4</v>
      </c>
      <c r="P111" s="78" t="str">
        <f t="shared" si="59"/>
        <v xml:space="preserve">Zeberli </v>
      </c>
      <c r="Q111" s="78" t="str">
        <f t="shared" si="60"/>
        <v>Jacqueline</v>
      </c>
      <c r="R111" s="77">
        <f t="shared" si="61"/>
        <v>1865</v>
      </c>
      <c r="S111" s="80">
        <f t="shared" si="62"/>
        <v>133.21428571428572</v>
      </c>
    </row>
    <row r="112" spans="1:19">
      <c r="A112" s="50">
        <v>6</v>
      </c>
      <c r="H112" s="18"/>
      <c r="I112" s="79" t="str">
        <f t="shared" si="52"/>
        <v/>
      </c>
      <c r="J112" s="79" t="str">
        <f t="shared" si="53"/>
        <v/>
      </c>
      <c r="K112" s="77" t="str">
        <f t="shared" si="54"/>
        <v/>
      </c>
      <c r="L112" s="80" t="str">
        <f t="shared" si="55"/>
        <v/>
      </c>
      <c r="M112" s="77" t="e">
        <f t="shared" si="56"/>
        <v>#VALUE!</v>
      </c>
      <c r="N112" s="77" t="e">
        <f t="shared" si="57"/>
        <v>#N/A</v>
      </c>
      <c r="O112" s="77" t="str">
        <f t="shared" si="58"/>
        <v/>
      </c>
      <c r="P112" s="78" t="str">
        <f t="shared" si="59"/>
        <v/>
      </c>
      <c r="Q112" s="78" t="str">
        <f t="shared" si="60"/>
        <v/>
      </c>
      <c r="R112" s="77" t="str">
        <f t="shared" si="61"/>
        <v/>
      </c>
      <c r="S112" s="80" t="str">
        <f t="shared" si="62"/>
        <v/>
      </c>
    </row>
    <row r="113" spans="1:20">
      <c r="A113" s="50">
        <v>7</v>
      </c>
      <c r="H113" s="18"/>
      <c r="I113" s="79" t="str">
        <f t="shared" si="52"/>
        <v/>
      </c>
      <c r="J113" s="79" t="str">
        <f t="shared" si="53"/>
        <v/>
      </c>
      <c r="K113" s="77" t="str">
        <f t="shared" si="54"/>
        <v/>
      </c>
      <c r="L113" s="80" t="str">
        <f t="shared" si="55"/>
        <v/>
      </c>
      <c r="M113" s="77" t="e">
        <f t="shared" si="56"/>
        <v>#VALUE!</v>
      </c>
      <c r="N113" s="77" t="e">
        <f t="shared" si="57"/>
        <v>#N/A</v>
      </c>
      <c r="O113" s="77" t="str">
        <f t="shared" si="58"/>
        <v/>
      </c>
      <c r="P113" s="78" t="str">
        <f t="shared" si="59"/>
        <v/>
      </c>
      <c r="Q113" s="78" t="str">
        <f t="shared" si="60"/>
        <v/>
      </c>
      <c r="R113" s="77" t="str">
        <f t="shared" si="61"/>
        <v/>
      </c>
      <c r="S113" s="80" t="str">
        <f t="shared" si="62"/>
        <v/>
      </c>
    </row>
    <row r="114" spans="1:20">
      <c r="A114" s="50">
        <v>8</v>
      </c>
      <c r="H114" s="18"/>
      <c r="I114" s="79" t="str">
        <f t="shared" si="52"/>
        <v/>
      </c>
      <c r="J114" s="79" t="str">
        <f t="shared" si="53"/>
        <v/>
      </c>
      <c r="K114" s="77" t="str">
        <f t="shared" si="54"/>
        <v/>
      </c>
      <c r="L114" s="80" t="str">
        <f t="shared" si="55"/>
        <v/>
      </c>
      <c r="M114" s="77" t="e">
        <f t="shared" si="56"/>
        <v>#VALUE!</v>
      </c>
      <c r="N114" s="77" t="e">
        <f t="shared" si="57"/>
        <v>#N/A</v>
      </c>
      <c r="O114" s="77" t="str">
        <f t="shared" si="58"/>
        <v/>
      </c>
      <c r="P114" s="78" t="str">
        <f t="shared" si="59"/>
        <v/>
      </c>
      <c r="Q114" s="78" t="str">
        <f t="shared" si="60"/>
        <v/>
      </c>
      <c r="R114" s="77" t="str">
        <f t="shared" si="61"/>
        <v/>
      </c>
      <c r="S114" s="80" t="str">
        <f t="shared" si="62"/>
        <v/>
      </c>
    </row>
    <row r="115" spans="1:20">
      <c r="A115" s="50">
        <v>9</v>
      </c>
      <c r="H115" s="18"/>
      <c r="I115" s="79" t="str">
        <f t="shared" si="52"/>
        <v/>
      </c>
      <c r="J115" s="79" t="str">
        <f t="shared" si="53"/>
        <v/>
      </c>
      <c r="K115" s="77" t="str">
        <f t="shared" si="54"/>
        <v/>
      </c>
      <c r="L115" s="80" t="str">
        <f t="shared" si="55"/>
        <v/>
      </c>
      <c r="M115" s="77" t="e">
        <f t="shared" si="56"/>
        <v>#VALUE!</v>
      </c>
      <c r="N115" s="77" t="e">
        <f t="shared" si="57"/>
        <v>#N/A</v>
      </c>
      <c r="O115" s="77" t="str">
        <f t="shared" si="58"/>
        <v/>
      </c>
      <c r="P115" s="78" t="str">
        <f t="shared" si="59"/>
        <v/>
      </c>
      <c r="Q115" s="78" t="str">
        <f t="shared" si="60"/>
        <v/>
      </c>
      <c r="R115" s="77" t="str">
        <f t="shared" si="61"/>
        <v/>
      </c>
      <c r="S115" s="80" t="str">
        <f t="shared" si="62"/>
        <v/>
      </c>
    </row>
    <row r="116" spans="1:20">
      <c r="A116" s="50">
        <v>10</v>
      </c>
      <c r="H116" s="18"/>
      <c r="I116" s="79" t="str">
        <f t="shared" si="52"/>
        <v/>
      </c>
      <c r="J116" s="79" t="str">
        <f t="shared" si="53"/>
        <v/>
      </c>
      <c r="K116" s="77" t="str">
        <f t="shared" si="54"/>
        <v/>
      </c>
      <c r="L116" s="80" t="str">
        <f t="shared" si="55"/>
        <v/>
      </c>
      <c r="M116" s="77" t="e">
        <f t="shared" si="56"/>
        <v>#VALUE!</v>
      </c>
      <c r="N116" s="77" t="e">
        <f t="shared" si="57"/>
        <v>#N/A</v>
      </c>
      <c r="O116" s="77" t="str">
        <f t="shared" si="58"/>
        <v/>
      </c>
      <c r="P116" s="78" t="str">
        <f t="shared" si="59"/>
        <v/>
      </c>
      <c r="Q116" s="78" t="str">
        <f t="shared" si="60"/>
        <v/>
      </c>
      <c r="R116" s="77" t="str">
        <f t="shared" si="61"/>
        <v/>
      </c>
      <c r="S116" s="80" t="str">
        <f t="shared" si="62"/>
        <v/>
      </c>
    </row>
    <row r="117" spans="1:20">
      <c r="A117" s="50">
        <v>11</v>
      </c>
      <c r="H117" s="18"/>
      <c r="I117" s="79" t="str">
        <f t="shared" si="52"/>
        <v/>
      </c>
      <c r="J117" s="79" t="str">
        <f t="shared" si="53"/>
        <v/>
      </c>
      <c r="K117" s="77" t="str">
        <f t="shared" si="54"/>
        <v/>
      </c>
      <c r="L117" s="80" t="str">
        <f t="shared" si="55"/>
        <v/>
      </c>
      <c r="M117" s="77" t="e">
        <f t="shared" si="56"/>
        <v>#VALUE!</v>
      </c>
      <c r="N117" s="77" t="e">
        <f t="shared" si="57"/>
        <v>#N/A</v>
      </c>
      <c r="O117" s="77" t="str">
        <f t="shared" si="58"/>
        <v/>
      </c>
      <c r="P117" s="78" t="str">
        <f t="shared" si="59"/>
        <v/>
      </c>
      <c r="Q117" s="78" t="str">
        <f t="shared" si="60"/>
        <v/>
      </c>
      <c r="R117" s="77" t="str">
        <f t="shared" si="61"/>
        <v/>
      </c>
      <c r="S117" s="80" t="str">
        <f t="shared" si="62"/>
        <v/>
      </c>
    </row>
    <row r="118" spans="1:20">
      <c r="A118" s="50">
        <v>12</v>
      </c>
      <c r="H118" s="18"/>
      <c r="I118" s="79" t="str">
        <f t="shared" si="52"/>
        <v/>
      </c>
      <c r="J118" s="79" t="str">
        <f t="shared" si="53"/>
        <v/>
      </c>
      <c r="K118" s="77" t="str">
        <f t="shared" si="54"/>
        <v/>
      </c>
      <c r="L118" s="80" t="str">
        <f t="shared" si="55"/>
        <v/>
      </c>
      <c r="M118" s="77" t="e">
        <f t="shared" si="56"/>
        <v>#VALUE!</v>
      </c>
      <c r="N118" s="77" t="e">
        <f t="shared" si="57"/>
        <v>#N/A</v>
      </c>
      <c r="O118" s="77" t="str">
        <f t="shared" si="58"/>
        <v/>
      </c>
      <c r="P118" s="78" t="str">
        <f t="shared" si="59"/>
        <v/>
      </c>
      <c r="Q118" s="78" t="str">
        <f t="shared" si="60"/>
        <v/>
      </c>
      <c r="R118" s="77" t="str">
        <f t="shared" si="61"/>
        <v/>
      </c>
      <c r="S118" s="80" t="str">
        <f t="shared" si="62"/>
        <v/>
      </c>
    </row>
    <row r="119" spans="1:20">
      <c r="A119" s="50">
        <v>13</v>
      </c>
      <c r="H119" s="18"/>
      <c r="I119" s="79" t="str">
        <f t="shared" si="52"/>
        <v/>
      </c>
      <c r="J119" s="79" t="str">
        <f t="shared" si="53"/>
        <v/>
      </c>
      <c r="K119" s="77" t="str">
        <f t="shared" si="54"/>
        <v/>
      </c>
      <c r="L119" s="80" t="str">
        <f t="shared" si="55"/>
        <v/>
      </c>
      <c r="M119" s="77" t="e">
        <f t="shared" si="56"/>
        <v>#VALUE!</v>
      </c>
      <c r="N119" s="77" t="e">
        <f t="shared" si="57"/>
        <v>#N/A</v>
      </c>
      <c r="O119" s="77" t="str">
        <f t="shared" si="58"/>
        <v/>
      </c>
      <c r="P119" s="78" t="str">
        <f t="shared" si="59"/>
        <v/>
      </c>
      <c r="Q119" s="78" t="str">
        <f t="shared" si="60"/>
        <v/>
      </c>
      <c r="R119" s="77" t="str">
        <f t="shared" si="61"/>
        <v/>
      </c>
      <c r="S119" s="80" t="str">
        <f t="shared" si="62"/>
        <v/>
      </c>
    </row>
    <row r="120" spans="1:20">
      <c r="A120" s="50">
        <v>14</v>
      </c>
      <c r="H120" s="18"/>
      <c r="I120" s="79" t="str">
        <f t="shared" si="52"/>
        <v/>
      </c>
      <c r="J120" s="79" t="str">
        <f t="shared" si="53"/>
        <v/>
      </c>
      <c r="K120" s="77" t="str">
        <f t="shared" si="54"/>
        <v/>
      </c>
      <c r="L120" s="80" t="str">
        <f t="shared" si="55"/>
        <v/>
      </c>
      <c r="M120" s="77" t="e">
        <f t="shared" si="56"/>
        <v>#VALUE!</v>
      </c>
      <c r="N120" s="77" t="e">
        <f t="shared" si="57"/>
        <v>#N/A</v>
      </c>
      <c r="O120" s="77" t="str">
        <f t="shared" si="58"/>
        <v/>
      </c>
      <c r="P120" s="78" t="str">
        <f t="shared" si="59"/>
        <v/>
      </c>
      <c r="Q120" s="78" t="str">
        <f t="shared" si="60"/>
        <v/>
      </c>
      <c r="R120" s="77" t="str">
        <f t="shared" si="61"/>
        <v/>
      </c>
      <c r="S120" s="80" t="str">
        <f t="shared" si="62"/>
        <v/>
      </c>
    </row>
    <row r="121" spans="1:20">
      <c r="A121" s="50">
        <v>15</v>
      </c>
      <c r="H121" s="18"/>
      <c r="I121" s="79" t="str">
        <f t="shared" si="52"/>
        <v/>
      </c>
      <c r="J121" s="79" t="str">
        <f t="shared" si="53"/>
        <v/>
      </c>
      <c r="K121" s="77" t="str">
        <f t="shared" si="54"/>
        <v/>
      </c>
      <c r="L121" s="80" t="str">
        <f t="shared" si="55"/>
        <v/>
      </c>
      <c r="M121" s="77" t="e">
        <f t="shared" si="56"/>
        <v>#VALUE!</v>
      </c>
      <c r="N121" s="77" t="e">
        <f t="shared" si="57"/>
        <v>#N/A</v>
      </c>
      <c r="O121" s="77" t="str">
        <f t="shared" si="58"/>
        <v/>
      </c>
      <c r="P121" s="78" t="str">
        <f t="shared" si="59"/>
        <v/>
      </c>
      <c r="Q121" s="78" t="str">
        <f t="shared" si="60"/>
        <v/>
      </c>
      <c r="R121" s="77" t="str">
        <f t="shared" si="61"/>
        <v/>
      </c>
      <c r="S121" s="80" t="str">
        <f t="shared" si="62"/>
        <v/>
      </c>
    </row>
    <row r="122" spans="1:20">
      <c r="A122" s="50">
        <v>16</v>
      </c>
      <c r="H122" s="18"/>
      <c r="I122" s="79" t="str">
        <f t="shared" si="52"/>
        <v/>
      </c>
      <c r="J122" s="79" t="str">
        <f t="shared" si="53"/>
        <v/>
      </c>
      <c r="K122" s="77" t="str">
        <f t="shared" si="54"/>
        <v/>
      </c>
      <c r="L122" s="80" t="str">
        <f t="shared" si="55"/>
        <v/>
      </c>
      <c r="M122" s="77" t="e">
        <f t="shared" si="56"/>
        <v>#VALUE!</v>
      </c>
      <c r="N122" s="77" t="e">
        <f t="shared" si="57"/>
        <v>#N/A</v>
      </c>
      <c r="O122" s="77" t="str">
        <f t="shared" si="58"/>
        <v/>
      </c>
      <c r="P122" s="78" t="str">
        <f t="shared" si="59"/>
        <v/>
      </c>
      <c r="Q122" s="78" t="str">
        <f t="shared" si="60"/>
        <v/>
      </c>
      <c r="R122" s="77" t="str">
        <f t="shared" si="61"/>
        <v/>
      </c>
      <c r="S122" s="80" t="str">
        <f t="shared" si="62"/>
        <v/>
      </c>
    </row>
    <row r="123" spans="1:20">
      <c r="A123" s="50">
        <v>17</v>
      </c>
      <c r="H123" s="18"/>
      <c r="I123" s="79" t="str">
        <f t="shared" si="52"/>
        <v/>
      </c>
      <c r="J123" s="79" t="str">
        <f t="shared" si="53"/>
        <v/>
      </c>
      <c r="K123" s="77" t="str">
        <f t="shared" si="54"/>
        <v/>
      </c>
      <c r="L123" s="80" t="str">
        <f t="shared" si="55"/>
        <v/>
      </c>
      <c r="M123" s="77" t="e">
        <f t="shared" si="56"/>
        <v>#VALUE!</v>
      </c>
      <c r="N123" s="77" t="e">
        <f t="shared" si="57"/>
        <v>#N/A</v>
      </c>
      <c r="O123" s="77" t="str">
        <f t="shared" si="58"/>
        <v/>
      </c>
      <c r="P123" s="78" t="str">
        <f t="shared" si="59"/>
        <v/>
      </c>
      <c r="Q123" s="78" t="str">
        <f t="shared" si="60"/>
        <v/>
      </c>
      <c r="R123" s="77" t="str">
        <f t="shared" si="61"/>
        <v/>
      </c>
      <c r="S123" s="80" t="str">
        <f t="shared" si="62"/>
        <v/>
      </c>
    </row>
    <row r="124" spans="1:20">
      <c r="A124" s="50">
        <v>18</v>
      </c>
      <c r="H124" s="18"/>
      <c r="I124" s="79" t="str">
        <f t="shared" si="52"/>
        <v/>
      </c>
      <c r="J124" s="79" t="str">
        <f t="shared" si="53"/>
        <v/>
      </c>
      <c r="K124" s="77" t="str">
        <f t="shared" si="54"/>
        <v/>
      </c>
      <c r="L124" s="80" t="str">
        <f t="shared" si="55"/>
        <v/>
      </c>
      <c r="M124" s="77" t="e">
        <f t="shared" si="56"/>
        <v>#VALUE!</v>
      </c>
      <c r="N124" s="77" t="e">
        <f t="shared" si="57"/>
        <v>#N/A</v>
      </c>
      <c r="O124" s="77" t="str">
        <f t="shared" si="58"/>
        <v/>
      </c>
      <c r="P124" s="78" t="str">
        <f t="shared" si="59"/>
        <v/>
      </c>
      <c r="Q124" s="78" t="str">
        <f t="shared" si="60"/>
        <v/>
      </c>
      <c r="R124" s="77" t="str">
        <f t="shared" si="61"/>
        <v/>
      </c>
      <c r="S124" s="80" t="str">
        <f t="shared" si="62"/>
        <v/>
      </c>
    </row>
    <row r="125" spans="1:20">
      <c r="A125" s="50">
        <v>19</v>
      </c>
      <c r="H125" s="18"/>
      <c r="I125" s="79" t="str">
        <f t="shared" si="52"/>
        <v/>
      </c>
      <c r="J125" s="79" t="str">
        <f t="shared" si="53"/>
        <v/>
      </c>
      <c r="K125" s="77" t="str">
        <f t="shared" si="54"/>
        <v/>
      </c>
      <c r="L125" s="80" t="str">
        <f t="shared" si="55"/>
        <v/>
      </c>
      <c r="M125" s="77" t="e">
        <f t="shared" si="56"/>
        <v>#VALUE!</v>
      </c>
      <c r="N125" s="77" t="e">
        <f t="shared" si="57"/>
        <v>#N/A</v>
      </c>
      <c r="O125" s="77" t="str">
        <f t="shared" si="58"/>
        <v/>
      </c>
      <c r="P125" s="78" t="str">
        <f t="shared" si="59"/>
        <v/>
      </c>
      <c r="Q125" s="78" t="str">
        <f t="shared" si="60"/>
        <v/>
      </c>
      <c r="R125" s="77" t="str">
        <f t="shared" si="61"/>
        <v/>
      </c>
      <c r="S125" s="80" t="str">
        <f t="shared" si="62"/>
        <v/>
      </c>
    </row>
    <row r="126" spans="1:20">
      <c r="A126" s="50">
        <v>20</v>
      </c>
      <c r="H126" s="18"/>
      <c r="I126" s="79" t="str">
        <f t="shared" si="52"/>
        <v/>
      </c>
      <c r="J126" s="79" t="str">
        <f t="shared" si="53"/>
        <v/>
      </c>
      <c r="K126" s="77" t="str">
        <f t="shared" si="54"/>
        <v/>
      </c>
      <c r="L126" s="80" t="str">
        <f t="shared" si="55"/>
        <v/>
      </c>
      <c r="M126" s="77" t="e">
        <f t="shared" si="56"/>
        <v>#VALUE!</v>
      </c>
      <c r="N126" s="77" t="e">
        <f t="shared" si="57"/>
        <v>#N/A</v>
      </c>
      <c r="O126" s="77" t="str">
        <f t="shared" si="58"/>
        <v/>
      </c>
      <c r="P126" s="78" t="str">
        <f t="shared" si="59"/>
        <v/>
      </c>
      <c r="Q126" s="78" t="str">
        <f t="shared" si="60"/>
        <v/>
      </c>
      <c r="R126" s="77" t="str">
        <f t="shared" si="61"/>
        <v/>
      </c>
      <c r="S126" s="80" t="str">
        <f t="shared" si="62"/>
        <v/>
      </c>
    </row>
    <row r="127" spans="1:20">
      <c r="D127" s="50" t="s">
        <v>3</v>
      </c>
      <c r="E127" s="50" t="s">
        <v>80</v>
      </c>
      <c r="G127" s="50" t="s">
        <v>67</v>
      </c>
      <c r="H127" s="50" t="s">
        <v>50</v>
      </c>
      <c r="I127" s="111" t="s">
        <v>100</v>
      </c>
      <c r="J127" s="112"/>
      <c r="K127" s="112"/>
      <c r="L127" s="112"/>
      <c r="M127" s="65" t="s">
        <v>68</v>
      </c>
      <c r="N127" s="113" t="s">
        <v>79</v>
      </c>
      <c r="O127" s="113"/>
      <c r="P127" s="66"/>
      <c r="Q127" s="66"/>
      <c r="R127" s="65"/>
      <c r="S127" s="65"/>
      <c r="T127" s="65" t="s">
        <v>3</v>
      </c>
    </row>
    <row r="128" spans="1:20">
      <c r="A128" s="50">
        <v>1</v>
      </c>
      <c r="B128" s="7" t="str">
        <f>'Damen Einzel'!B5</f>
        <v xml:space="preserve">Kühnis </v>
      </c>
      <c r="C128" s="7" t="str">
        <f>'Damen Einzel'!C5</f>
        <v>Narin</v>
      </c>
      <c r="D128" s="50">
        <f>'Damen Einzel'!W5</f>
        <v>39</v>
      </c>
      <c r="E128" s="50" t="str">
        <f>IF('Damen Einzel'!Y5="",'Damen Einzel'!X5,'Damen Einzel'!Y5)</f>
        <v>DB</v>
      </c>
      <c r="G128" s="50">
        <f>'Damen Einzel'!AC5</f>
        <v>2664</v>
      </c>
      <c r="H128" s="18">
        <f>'Damen Einzel'!AD5</f>
        <v>190.28571428571428</v>
      </c>
      <c r="I128" s="76"/>
      <c r="J128" s="76"/>
      <c r="K128" s="65"/>
      <c r="L128" s="67"/>
      <c r="M128" s="65">
        <f>RANK(G128,G$128:G$147)</f>
        <v>3</v>
      </c>
      <c r="N128" s="65">
        <f>MATCH(A128,M$128:M$147,0)</f>
        <v>3</v>
      </c>
      <c r="O128" s="65">
        <f>IFERROR(N128,"")</f>
        <v>3</v>
      </c>
      <c r="P128" s="66" t="str">
        <f>IF(O128="","",INDEX(B$128:B$147,N128))</f>
        <v xml:space="preserve">Kalt </v>
      </c>
      <c r="Q128" s="66" t="str">
        <f>IF(O128="","",INDEX(C$128:C$147,N128))</f>
        <v>Angela</v>
      </c>
      <c r="R128" s="65">
        <f>IF(O128="","",INDEX(G$128:G$147,N128))</f>
        <v>2964</v>
      </c>
      <c r="S128" s="67">
        <f>IF(O128="","",INDEX(H$128:H$147,N128))</f>
        <v>211.71428571428572</v>
      </c>
      <c r="T128" s="65">
        <f>IF(O128="","",INDEX(D$128:D$147,N128))</f>
        <v>29</v>
      </c>
    </row>
    <row r="129" spans="1:20">
      <c r="A129" s="50">
        <v>2</v>
      </c>
      <c r="B129" s="7" t="str">
        <f>'Damen Einzel'!B7</f>
        <v xml:space="preserve">Weber </v>
      </c>
      <c r="C129" s="7" t="str">
        <f>'Damen Einzel'!C7</f>
        <v>Ursula</v>
      </c>
      <c r="D129" s="50">
        <f>'Damen Einzel'!W7</f>
        <v>44</v>
      </c>
      <c r="E129" s="50" t="str">
        <f>IF('Damen Einzel'!Y7="",'Damen Einzel'!X7,'Damen Einzel'!Y7)</f>
        <v>DB</v>
      </c>
      <c r="G129" s="50">
        <f>'Damen Einzel'!AC7</f>
        <v>2750</v>
      </c>
      <c r="H129" s="18">
        <f>'Damen Einzel'!AD7</f>
        <v>196.42857142857142</v>
      </c>
      <c r="I129" s="76"/>
      <c r="J129" s="76"/>
      <c r="K129" s="65"/>
      <c r="L129" s="67"/>
      <c r="M129" s="65">
        <f t="shared" ref="M129:M147" si="63">RANK(G129,G$128:G$147)</f>
        <v>2</v>
      </c>
      <c r="N129" s="65">
        <f t="shared" ref="N129:N147" si="64">MATCH(A129,M$128:M$147,0)</f>
        <v>2</v>
      </c>
      <c r="O129" s="65">
        <f>IFERROR(N129,"")</f>
        <v>2</v>
      </c>
      <c r="P129" s="66" t="str">
        <f t="shared" ref="P129:P147" si="65">IF(O129="","",INDEX(B$128:B$147,N129))</f>
        <v xml:space="preserve">Weber </v>
      </c>
      <c r="Q129" s="66" t="str">
        <f t="shared" ref="Q129:Q147" si="66">IF(O129="","",INDEX(C$128:C$147,N129))</f>
        <v>Ursula</v>
      </c>
      <c r="R129" s="65">
        <f t="shared" ref="R129:R147" si="67">IF(O129="","",INDEX(G$128:G$147,N129))</f>
        <v>2750</v>
      </c>
      <c r="S129" s="67">
        <f t="shared" ref="S129:S147" si="68">IF(O129="","",INDEX(H$128:H$147,N129))</f>
        <v>196.42857142857142</v>
      </c>
      <c r="T129" s="65">
        <f t="shared" ref="T129:T147" si="69">IF(O129="","",INDEX(D$128:D$147,N129))</f>
        <v>44</v>
      </c>
    </row>
    <row r="130" spans="1:20">
      <c r="A130" s="50">
        <v>3</v>
      </c>
      <c r="B130" s="7" t="str">
        <f>'Damen Einzel'!B9</f>
        <v xml:space="preserve">Kalt </v>
      </c>
      <c r="C130" s="7" t="str">
        <f>'Damen Einzel'!C9</f>
        <v>Angela</v>
      </c>
      <c r="D130" s="50">
        <f>'Damen Einzel'!W9</f>
        <v>29</v>
      </c>
      <c r="E130" s="50" t="str">
        <f>IF('Damen Einzel'!Y9="",'Damen Einzel'!X9,'Damen Einzel'!Y9)</f>
        <v>DB</v>
      </c>
      <c r="G130" s="50">
        <f>'Damen Einzel'!AC9</f>
        <v>2964</v>
      </c>
      <c r="H130" s="18">
        <f>'Damen Einzel'!AD9</f>
        <v>211.71428571428572</v>
      </c>
      <c r="I130" s="76"/>
      <c r="J130" s="76"/>
      <c r="K130" s="65"/>
      <c r="L130" s="67"/>
      <c r="M130" s="65">
        <f t="shared" si="63"/>
        <v>1</v>
      </c>
      <c r="N130" s="65">
        <f t="shared" si="64"/>
        <v>1</v>
      </c>
      <c r="O130" s="65">
        <f>IFERROR(N130,"")</f>
        <v>1</v>
      </c>
      <c r="P130" s="66" t="str">
        <f t="shared" si="65"/>
        <v xml:space="preserve">Kühnis </v>
      </c>
      <c r="Q130" s="66" t="str">
        <f t="shared" si="66"/>
        <v>Narin</v>
      </c>
      <c r="R130" s="65">
        <f t="shared" si="67"/>
        <v>2664</v>
      </c>
      <c r="S130" s="67">
        <f t="shared" si="68"/>
        <v>190.28571428571428</v>
      </c>
      <c r="T130" s="65">
        <f t="shared" si="69"/>
        <v>39</v>
      </c>
    </row>
    <row r="131" spans="1:20">
      <c r="A131" s="50">
        <v>4</v>
      </c>
      <c r="B131" s="7" t="str">
        <f>'Damen Einzel'!B11</f>
        <v xml:space="preserve">Zeberli </v>
      </c>
      <c r="C131" s="7" t="str">
        <f>'Damen Einzel'!C11</f>
        <v>Jacqueline</v>
      </c>
      <c r="D131" s="50">
        <f>'Damen Einzel'!W11</f>
        <v>50</v>
      </c>
      <c r="E131" s="50" t="str">
        <f>IF('Damen Einzel'!Y11="",'Damen Einzel'!X11,'Damen Einzel'!Y11)</f>
        <v>DB</v>
      </c>
      <c r="G131" s="50">
        <f>'Damen Einzel'!AC11</f>
        <v>2565</v>
      </c>
      <c r="H131" s="18">
        <f>'Damen Einzel'!AD11</f>
        <v>183.21428571428572</v>
      </c>
      <c r="I131" s="76"/>
      <c r="J131" s="76"/>
      <c r="K131" s="65"/>
      <c r="L131" s="67"/>
      <c r="M131" s="65">
        <f t="shared" si="63"/>
        <v>5</v>
      </c>
      <c r="N131" s="65">
        <f t="shared" si="64"/>
        <v>5</v>
      </c>
      <c r="O131" s="65">
        <f t="shared" ref="O131:O147" si="70">IFERROR(N131,"")</f>
        <v>5</v>
      </c>
      <c r="P131" s="66" t="str">
        <f t="shared" si="65"/>
        <v>Valär</v>
      </c>
      <c r="Q131" s="66" t="str">
        <f t="shared" si="66"/>
        <v>Desirée</v>
      </c>
      <c r="R131" s="65">
        <f t="shared" si="67"/>
        <v>2641</v>
      </c>
      <c r="S131" s="67">
        <f t="shared" si="68"/>
        <v>188.64285714285714</v>
      </c>
      <c r="T131" s="65">
        <f t="shared" si="69"/>
        <v>54</v>
      </c>
    </row>
    <row r="132" spans="1:20">
      <c r="A132" s="50">
        <v>5</v>
      </c>
      <c r="B132" s="7" t="str">
        <f>'Damen Einzel'!B13</f>
        <v>Valär</v>
      </c>
      <c r="C132" s="7" t="str">
        <f>'Damen Einzel'!C13</f>
        <v>Desirée</v>
      </c>
      <c r="D132" s="50">
        <f>'Damen Einzel'!W13</f>
        <v>54</v>
      </c>
      <c r="E132" s="50" t="str">
        <f>IF('Damen Einzel'!Y13="",'Damen Einzel'!X13,'Damen Einzel'!Y13)</f>
        <v>DB</v>
      </c>
      <c r="G132" s="50">
        <f>'Damen Einzel'!AC13</f>
        <v>2641</v>
      </c>
      <c r="H132" s="18">
        <f>'Damen Einzel'!AD13</f>
        <v>188.64285714285714</v>
      </c>
      <c r="I132" s="76"/>
      <c r="J132" s="76"/>
      <c r="K132" s="65"/>
      <c r="L132" s="67"/>
      <c r="M132" s="65">
        <f t="shared" si="63"/>
        <v>4</v>
      </c>
      <c r="N132" s="65">
        <f t="shared" si="64"/>
        <v>4</v>
      </c>
      <c r="O132" s="65">
        <f t="shared" si="70"/>
        <v>4</v>
      </c>
      <c r="P132" s="66" t="str">
        <f t="shared" si="65"/>
        <v xml:space="preserve">Zeberli </v>
      </c>
      <c r="Q132" s="66" t="str">
        <f t="shared" si="66"/>
        <v>Jacqueline</v>
      </c>
      <c r="R132" s="65">
        <f t="shared" si="67"/>
        <v>2565</v>
      </c>
      <c r="S132" s="67">
        <f t="shared" si="68"/>
        <v>183.21428571428572</v>
      </c>
      <c r="T132" s="65">
        <f t="shared" si="69"/>
        <v>50</v>
      </c>
    </row>
    <row r="133" spans="1:20">
      <c r="A133" s="50">
        <v>6</v>
      </c>
      <c r="B133" s="7" t="str">
        <f>'Damen Einzel'!B15</f>
        <v/>
      </c>
      <c r="C133" s="7" t="str">
        <f>'Damen Einzel'!C15</f>
        <v/>
      </c>
      <c r="D133" s="50" t="str">
        <f>'Damen Einzel'!W15</f>
        <v/>
      </c>
      <c r="E133" s="50" t="str">
        <f>IF('Damen Einzel'!Y15="",'Damen Einzel'!X15,'Damen Einzel'!Y15)</f>
        <v/>
      </c>
      <c r="G133" s="50" t="str">
        <f>'Damen Einzel'!AC15</f>
        <v/>
      </c>
      <c r="H133" s="18" t="str">
        <f>'Damen Einzel'!AD15</f>
        <v/>
      </c>
      <c r="I133" s="76"/>
      <c r="J133" s="76"/>
      <c r="K133" s="65"/>
      <c r="L133" s="67"/>
      <c r="M133" s="65" t="e">
        <f t="shared" si="63"/>
        <v>#VALUE!</v>
      </c>
      <c r="N133" s="65" t="e">
        <f t="shared" si="64"/>
        <v>#N/A</v>
      </c>
      <c r="O133" s="65" t="str">
        <f>IFERROR(N133,"")</f>
        <v/>
      </c>
      <c r="P133" s="66" t="str">
        <f t="shared" si="65"/>
        <v/>
      </c>
      <c r="Q133" s="66" t="str">
        <f t="shared" si="66"/>
        <v/>
      </c>
      <c r="R133" s="65" t="str">
        <f t="shared" si="67"/>
        <v/>
      </c>
      <c r="S133" s="67" t="str">
        <f t="shared" si="68"/>
        <v/>
      </c>
      <c r="T133" s="65" t="str">
        <f t="shared" si="69"/>
        <v/>
      </c>
    </row>
    <row r="134" spans="1:20">
      <c r="A134" s="50">
        <v>7</v>
      </c>
      <c r="B134" s="7" t="str">
        <f>'Damen Einzel'!B17</f>
        <v/>
      </c>
      <c r="C134" s="7" t="str">
        <f>'Damen Einzel'!C17</f>
        <v/>
      </c>
      <c r="D134" s="50" t="str">
        <f>'Damen Einzel'!W17</f>
        <v/>
      </c>
      <c r="E134" s="50" t="str">
        <f>IF('Damen Einzel'!Y17="",'Damen Einzel'!X17,'Damen Einzel'!Y17)</f>
        <v/>
      </c>
      <c r="G134" s="50" t="str">
        <f>'Damen Einzel'!AC17</f>
        <v/>
      </c>
      <c r="H134" s="18" t="str">
        <f>'Damen Einzel'!AD17</f>
        <v/>
      </c>
      <c r="I134" s="76"/>
      <c r="J134" s="76"/>
      <c r="K134" s="65"/>
      <c r="L134" s="67"/>
      <c r="M134" s="65" t="e">
        <f t="shared" si="63"/>
        <v>#VALUE!</v>
      </c>
      <c r="N134" s="65" t="e">
        <f t="shared" si="64"/>
        <v>#N/A</v>
      </c>
      <c r="O134" s="65" t="str">
        <f t="shared" si="70"/>
        <v/>
      </c>
      <c r="P134" s="66" t="str">
        <f t="shared" si="65"/>
        <v/>
      </c>
      <c r="Q134" s="66" t="str">
        <f t="shared" si="66"/>
        <v/>
      </c>
      <c r="R134" s="65" t="str">
        <f t="shared" si="67"/>
        <v/>
      </c>
      <c r="S134" s="67" t="str">
        <f t="shared" si="68"/>
        <v/>
      </c>
      <c r="T134" s="65" t="str">
        <f t="shared" si="69"/>
        <v/>
      </c>
    </row>
    <row r="135" spans="1:20">
      <c r="A135" s="50">
        <v>8</v>
      </c>
      <c r="B135" s="7" t="str">
        <f>'Damen Einzel'!B19</f>
        <v/>
      </c>
      <c r="C135" s="7" t="str">
        <f>'Damen Einzel'!C19</f>
        <v/>
      </c>
      <c r="D135" s="50" t="str">
        <f>'Damen Einzel'!W19</f>
        <v/>
      </c>
      <c r="E135" s="50" t="str">
        <f>IF('Damen Einzel'!Y19="",'Damen Einzel'!X19,'Damen Einzel'!Y19)</f>
        <v/>
      </c>
      <c r="G135" s="50" t="str">
        <f>'Damen Einzel'!AC19</f>
        <v/>
      </c>
      <c r="H135" s="18" t="str">
        <f>'Damen Einzel'!AD19</f>
        <v/>
      </c>
      <c r="I135" s="76"/>
      <c r="J135" s="76"/>
      <c r="K135" s="65"/>
      <c r="L135" s="67"/>
      <c r="M135" s="65" t="e">
        <f t="shared" si="63"/>
        <v>#VALUE!</v>
      </c>
      <c r="N135" s="65" t="e">
        <f t="shared" si="64"/>
        <v>#N/A</v>
      </c>
      <c r="O135" s="65" t="str">
        <f t="shared" si="70"/>
        <v/>
      </c>
      <c r="P135" s="66" t="str">
        <f t="shared" si="65"/>
        <v/>
      </c>
      <c r="Q135" s="66" t="str">
        <f t="shared" si="66"/>
        <v/>
      </c>
      <c r="R135" s="65" t="str">
        <f t="shared" si="67"/>
        <v/>
      </c>
      <c r="S135" s="67" t="str">
        <f t="shared" si="68"/>
        <v/>
      </c>
      <c r="T135" s="65" t="str">
        <f t="shared" si="69"/>
        <v/>
      </c>
    </row>
    <row r="136" spans="1:20">
      <c r="A136" s="50">
        <v>9</v>
      </c>
      <c r="B136" s="7" t="str">
        <f>'Damen Einzel'!B21</f>
        <v/>
      </c>
      <c r="C136" s="7" t="str">
        <f>'Damen Einzel'!C21</f>
        <v/>
      </c>
      <c r="D136" s="50" t="str">
        <f>'Damen Einzel'!W21</f>
        <v/>
      </c>
      <c r="E136" s="50" t="str">
        <f>IF('Damen Einzel'!Y21="",'Damen Einzel'!X21,'Damen Einzel'!Y21)</f>
        <v/>
      </c>
      <c r="G136" s="50" t="str">
        <f>'Damen Einzel'!AC21</f>
        <v/>
      </c>
      <c r="H136" s="18" t="str">
        <f>'Damen Einzel'!AD21</f>
        <v/>
      </c>
      <c r="I136" s="76"/>
      <c r="J136" s="76"/>
      <c r="K136" s="65"/>
      <c r="L136" s="67"/>
      <c r="M136" s="65" t="e">
        <f t="shared" si="63"/>
        <v>#VALUE!</v>
      </c>
      <c r="N136" s="65" t="e">
        <f t="shared" si="64"/>
        <v>#N/A</v>
      </c>
      <c r="O136" s="65" t="str">
        <f t="shared" si="70"/>
        <v/>
      </c>
      <c r="P136" s="66" t="str">
        <f t="shared" si="65"/>
        <v/>
      </c>
      <c r="Q136" s="66" t="str">
        <f t="shared" si="66"/>
        <v/>
      </c>
      <c r="R136" s="65" t="str">
        <f t="shared" si="67"/>
        <v/>
      </c>
      <c r="S136" s="67" t="str">
        <f t="shared" si="68"/>
        <v/>
      </c>
      <c r="T136" s="65" t="str">
        <f t="shared" si="69"/>
        <v/>
      </c>
    </row>
    <row r="137" spans="1:20">
      <c r="A137" s="50">
        <v>10</v>
      </c>
      <c r="B137" s="7" t="str">
        <f>'Damen Einzel'!B23</f>
        <v/>
      </c>
      <c r="C137" s="7" t="str">
        <f>'Damen Einzel'!C23</f>
        <v/>
      </c>
      <c r="D137" s="50" t="str">
        <f>'Damen Einzel'!W23</f>
        <v/>
      </c>
      <c r="E137" s="50" t="str">
        <f>IF('Damen Einzel'!Y23="",'Damen Einzel'!X23,'Damen Einzel'!Y23)</f>
        <v/>
      </c>
      <c r="G137" s="50" t="str">
        <f>'Damen Einzel'!AC23</f>
        <v/>
      </c>
      <c r="H137" s="18" t="str">
        <f>'Damen Einzel'!AD23</f>
        <v/>
      </c>
      <c r="I137" s="76"/>
      <c r="J137" s="76"/>
      <c r="K137" s="65"/>
      <c r="L137" s="67"/>
      <c r="M137" s="65" t="e">
        <f t="shared" si="63"/>
        <v>#VALUE!</v>
      </c>
      <c r="N137" s="65" t="e">
        <f t="shared" si="64"/>
        <v>#N/A</v>
      </c>
      <c r="O137" s="65" t="str">
        <f t="shared" si="70"/>
        <v/>
      </c>
      <c r="P137" s="66" t="str">
        <f t="shared" si="65"/>
        <v/>
      </c>
      <c r="Q137" s="66" t="str">
        <f t="shared" si="66"/>
        <v/>
      </c>
      <c r="R137" s="65" t="str">
        <f t="shared" si="67"/>
        <v/>
      </c>
      <c r="S137" s="67" t="str">
        <f t="shared" si="68"/>
        <v/>
      </c>
      <c r="T137" s="65" t="str">
        <f t="shared" si="69"/>
        <v/>
      </c>
    </row>
    <row r="138" spans="1:20">
      <c r="A138" s="50">
        <v>11</v>
      </c>
      <c r="B138" s="7" t="str">
        <f>'Damen Einzel'!B25</f>
        <v/>
      </c>
      <c r="C138" s="7" t="str">
        <f>'Damen Einzel'!C25</f>
        <v/>
      </c>
      <c r="D138" s="50" t="str">
        <f>'Damen Einzel'!W25</f>
        <v/>
      </c>
      <c r="E138" s="50" t="str">
        <f>IF('Damen Einzel'!Y25="",'Damen Einzel'!X25,'Damen Einzel'!Y25)</f>
        <v/>
      </c>
      <c r="G138" s="50" t="str">
        <f>'Damen Einzel'!AC25</f>
        <v/>
      </c>
      <c r="H138" s="18" t="str">
        <f>'Damen Einzel'!AD25</f>
        <v/>
      </c>
      <c r="I138" s="76"/>
      <c r="J138" s="76"/>
      <c r="K138" s="65"/>
      <c r="L138" s="67"/>
      <c r="M138" s="65" t="e">
        <f t="shared" si="63"/>
        <v>#VALUE!</v>
      </c>
      <c r="N138" s="65" t="e">
        <f t="shared" si="64"/>
        <v>#N/A</v>
      </c>
      <c r="O138" s="65" t="str">
        <f t="shared" si="70"/>
        <v/>
      </c>
      <c r="P138" s="66" t="str">
        <f t="shared" si="65"/>
        <v/>
      </c>
      <c r="Q138" s="66" t="str">
        <f t="shared" si="66"/>
        <v/>
      </c>
      <c r="R138" s="65" t="str">
        <f t="shared" si="67"/>
        <v/>
      </c>
      <c r="S138" s="67" t="str">
        <f t="shared" si="68"/>
        <v/>
      </c>
      <c r="T138" s="65" t="str">
        <f t="shared" si="69"/>
        <v/>
      </c>
    </row>
    <row r="139" spans="1:20">
      <c r="A139" s="50">
        <v>12</v>
      </c>
      <c r="B139" s="7" t="str">
        <f>'Damen Einzel'!B27</f>
        <v/>
      </c>
      <c r="C139" s="7" t="str">
        <f>'Damen Einzel'!C27</f>
        <v/>
      </c>
      <c r="D139" s="50" t="str">
        <f>'Damen Einzel'!W27</f>
        <v/>
      </c>
      <c r="E139" s="50" t="str">
        <f>IF('Damen Einzel'!Y27="",'Damen Einzel'!X27,'Damen Einzel'!Y27)</f>
        <v/>
      </c>
      <c r="G139" s="50" t="str">
        <f>'Damen Einzel'!AC27</f>
        <v/>
      </c>
      <c r="H139" s="18" t="str">
        <f>'Damen Einzel'!AD27</f>
        <v/>
      </c>
      <c r="I139" s="76"/>
      <c r="J139" s="76"/>
      <c r="K139" s="65"/>
      <c r="L139" s="67"/>
      <c r="M139" s="65" t="e">
        <f t="shared" si="63"/>
        <v>#VALUE!</v>
      </c>
      <c r="N139" s="65" t="e">
        <f t="shared" si="64"/>
        <v>#N/A</v>
      </c>
      <c r="O139" s="65" t="str">
        <f t="shared" si="70"/>
        <v/>
      </c>
      <c r="P139" s="66" t="str">
        <f t="shared" si="65"/>
        <v/>
      </c>
      <c r="Q139" s="66" t="str">
        <f t="shared" si="66"/>
        <v/>
      </c>
      <c r="R139" s="65" t="str">
        <f t="shared" si="67"/>
        <v/>
      </c>
      <c r="S139" s="67" t="str">
        <f t="shared" si="68"/>
        <v/>
      </c>
      <c r="T139" s="65" t="str">
        <f t="shared" si="69"/>
        <v/>
      </c>
    </row>
    <row r="140" spans="1:20">
      <c r="A140" s="50">
        <v>13</v>
      </c>
      <c r="B140" s="7" t="str">
        <f>'Damen Einzel'!B29</f>
        <v/>
      </c>
      <c r="C140" s="7" t="str">
        <f>'Damen Einzel'!C29</f>
        <v/>
      </c>
      <c r="D140" s="50" t="str">
        <f>'Damen Einzel'!W29</f>
        <v/>
      </c>
      <c r="E140" s="50" t="str">
        <f>IF('Damen Einzel'!Y29="",'Damen Einzel'!X29,'Damen Einzel'!Y29)</f>
        <v/>
      </c>
      <c r="G140" s="50" t="str">
        <f>'Damen Einzel'!AC29</f>
        <v/>
      </c>
      <c r="H140" s="18" t="str">
        <f>'Damen Einzel'!AD29</f>
        <v/>
      </c>
      <c r="I140" s="76"/>
      <c r="J140" s="76"/>
      <c r="K140" s="65"/>
      <c r="L140" s="67"/>
      <c r="M140" s="65" t="e">
        <f t="shared" si="63"/>
        <v>#VALUE!</v>
      </c>
      <c r="N140" s="65" t="e">
        <f t="shared" si="64"/>
        <v>#N/A</v>
      </c>
      <c r="O140" s="65" t="str">
        <f t="shared" si="70"/>
        <v/>
      </c>
      <c r="P140" s="66" t="str">
        <f t="shared" si="65"/>
        <v/>
      </c>
      <c r="Q140" s="66" t="str">
        <f t="shared" si="66"/>
        <v/>
      </c>
      <c r="R140" s="65" t="str">
        <f t="shared" si="67"/>
        <v/>
      </c>
      <c r="S140" s="67" t="str">
        <f t="shared" si="68"/>
        <v/>
      </c>
      <c r="T140" s="65" t="str">
        <f t="shared" si="69"/>
        <v/>
      </c>
    </row>
    <row r="141" spans="1:20">
      <c r="A141" s="50">
        <v>14</v>
      </c>
      <c r="B141" s="7" t="str">
        <f>'Damen Einzel'!B31</f>
        <v/>
      </c>
      <c r="C141" s="7" t="str">
        <f>'Damen Einzel'!C31</f>
        <v/>
      </c>
      <c r="D141" s="50" t="str">
        <f>'Damen Einzel'!W31</f>
        <v/>
      </c>
      <c r="E141" s="50" t="str">
        <f>IF('Damen Einzel'!Y31="",'Damen Einzel'!X31,'Damen Einzel'!Y31)</f>
        <v/>
      </c>
      <c r="G141" s="50" t="str">
        <f>'Damen Einzel'!AC31</f>
        <v/>
      </c>
      <c r="H141" s="18" t="str">
        <f>'Damen Einzel'!AD31</f>
        <v/>
      </c>
      <c r="I141" s="76"/>
      <c r="J141" s="76"/>
      <c r="K141" s="65"/>
      <c r="L141" s="67"/>
      <c r="M141" s="65" t="e">
        <f t="shared" si="63"/>
        <v>#VALUE!</v>
      </c>
      <c r="N141" s="65" t="e">
        <f t="shared" si="64"/>
        <v>#N/A</v>
      </c>
      <c r="O141" s="65" t="str">
        <f t="shared" si="70"/>
        <v/>
      </c>
      <c r="P141" s="66" t="str">
        <f t="shared" si="65"/>
        <v/>
      </c>
      <c r="Q141" s="66" t="str">
        <f t="shared" si="66"/>
        <v/>
      </c>
      <c r="R141" s="65" t="str">
        <f t="shared" si="67"/>
        <v/>
      </c>
      <c r="S141" s="67" t="str">
        <f t="shared" si="68"/>
        <v/>
      </c>
      <c r="T141" s="65" t="str">
        <f t="shared" si="69"/>
        <v/>
      </c>
    </row>
    <row r="142" spans="1:20">
      <c r="A142" s="50">
        <v>15</v>
      </c>
      <c r="B142" s="7" t="str">
        <f>'Damen Einzel'!B33</f>
        <v/>
      </c>
      <c r="C142" s="7" t="str">
        <f>'Damen Einzel'!C33</f>
        <v/>
      </c>
      <c r="D142" s="50" t="str">
        <f>'Damen Einzel'!W33</f>
        <v/>
      </c>
      <c r="E142" s="50" t="str">
        <f>IF('Damen Einzel'!Y33="",'Damen Einzel'!X33,'Damen Einzel'!Y33)</f>
        <v/>
      </c>
      <c r="G142" s="50" t="str">
        <f>'Damen Einzel'!AC33</f>
        <v/>
      </c>
      <c r="H142" s="18" t="str">
        <f>'Damen Einzel'!AD33</f>
        <v/>
      </c>
      <c r="I142" s="76"/>
      <c r="J142" s="76"/>
      <c r="K142" s="65"/>
      <c r="L142" s="67"/>
      <c r="M142" s="65" t="e">
        <f t="shared" si="63"/>
        <v>#VALUE!</v>
      </c>
      <c r="N142" s="65" t="e">
        <f t="shared" si="64"/>
        <v>#N/A</v>
      </c>
      <c r="O142" s="65" t="str">
        <f t="shared" si="70"/>
        <v/>
      </c>
      <c r="P142" s="66" t="str">
        <f t="shared" si="65"/>
        <v/>
      </c>
      <c r="Q142" s="66" t="str">
        <f t="shared" si="66"/>
        <v/>
      </c>
      <c r="R142" s="65" t="str">
        <f t="shared" si="67"/>
        <v/>
      </c>
      <c r="S142" s="67" t="str">
        <f t="shared" si="68"/>
        <v/>
      </c>
      <c r="T142" s="65" t="str">
        <f t="shared" si="69"/>
        <v/>
      </c>
    </row>
    <row r="143" spans="1:20">
      <c r="A143" s="50">
        <v>16</v>
      </c>
      <c r="B143" s="7" t="str">
        <f>'Damen Einzel'!B35</f>
        <v/>
      </c>
      <c r="C143" s="7" t="str">
        <f>'Damen Einzel'!C35</f>
        <v/>
      </c>
      <c r="D143" s="50" t="str">
        <f>'Damen Einzel'!W35</f>
        <v/>
      </c>
      <c r="E143" s="50" t="str">
        <f>IF('Damen Einzel'!Y35="",'Damen Einzel'!X35,'Damen Einzel'!Y35)</f>
        <v/>
      </c>
      <c r="G143" s="50" t="str">
        <f>'Damen Einzel'!AC35</f>
        <v/>
      </c>
      <c r="H143" s="18" t="str">
        <f>'Damen Einzel'!AD35</f>
        <v/>
      </c>
      <c r="I143" s="76"/>
      <c r="J143" s="76"/>
      <c r="K143" s="65"/>
      <c r="L143" s="67"/>
      <c r="M143" s="65" t="e">
        <f t="shared" si="63"/>
        <v>#VALUE!</v>
      </c>
      <c r="N143" s="65" t="e">
        <f t="shared" si="64"/>
        <v>#N/A</v>
      </c>
      <c r="O143" s="65" t="str">
        <f t="shared" si="70"/>
        <v/>
      </c>
      <c r="P143" s="66" t="str">
        <f t="shared" si="65"/>
        <v/>
      </c>
      <c r="Q143" s="66" t="str">
        <f t="shared" si="66"/>
        <v/>
      </c>
      <c r="R143" s="65" t="str">
        <f t="shared" si="67"/>
        <v/>
      </c>
      <c r="S143" s="67" t="str">
        <f t="shared" si="68"/>
        <v/>
      </c>
      <c r="T143" s="65" t="str">
        <f t="shared" si="69"/>
        <v/>
      </c>
    </row>
    <row r="144" spans="1:20">
      <c r="A144" s="50">
        <v>17</v>
      </c>
      <c r="B144" s="7" t="str">
        <f>'Damen Einzel'!B37</f>
        <v/>
      </c>
      <c r="C144" s="7" t="str">
        <f>'Damen Einzel'!C37</f>
        <v/>
      </c>
      <c r="D144" s="50" t="str">
        <f>'Damen Einzel'!W37</f>
        <v/>
      </c>
      <c r="E144" s="50" t="str">
        <f>IF('Damen Einzel'!Y37="",'Damen Einzel'!X37,'Damen Einzel'!Y37)</f>
        <v/>
      </c>
      <c r="G144" s="50" t="str">
        <f>'Damen Einzel'!AC37</f>
        <v/>
      </c>
      <c r="H144" s="18" t="str">
        <f>'Damen Einzel'!AD37</f>
        <v/>
      </c>
      <c r="I144" s="76"/>
      <c r="J144" s="76"/>
      <c r="K144" s="65"/>
      <c r="L144" s="67"/>
      <c r="M144" s="65" t="e">
        <f t="shared" si="63"/>
        <v>#VALUE!</v>
      </c>
      <c r="N144" s="65" t="e">
        <f t="shared" si="64"/>
        <v>#N/A</v>
      </c>
      <c r="O144" s="65" t="str">
        <f t="shared" si="70"/>
        <v/>
      </c>
      <c r="P144" s="66" t="str">
        <f t="shared" si="65"/>
        <v/>
      </c>
      <c r="Q144" s="66" t="str">
        <f t="shared" si="66"/>
        <v/>
      </c>
      <c r="R144" s="65" t="str">
        <f t="shared" si="67"/>
        <v/>
      </c>
      <c r="S144" s="67" t="str">
        <f t="shared" si="68"/>
        <v/>
      </c>
      <c r="T144" s="65" t="str">
        <f t="shared" si="69"/>
        <v/>
      </c>
    </row>
    <row r="145" spans="1:20">
      <c r="A145" s="50">
        <v>18</v>
      </c>
      <c r="B145" s="7" t="str">
        <f>'Damen Einzel'!B39</f>
        <v/>
      </c>
      <c r="C145" s="7" t="str">
        <f>'Damen Einzel'!C39</f>
        <v/>
      </c>
      <c r="D145" s="50" t="str">
        <f>'Damen Einzel'!W39</f>
        <v/>
      </c>
      <c r="E145" s="50" t="str">
        <f>IF('Damen Einzel'!Y39="",'Damen Einzel'!X39,'Damen Einzel'!Y39)</f>
        <v/>
      </c>
      <c r="G145" s="50" t="str">
        <f>'Damen Einzel'!AC39</f>
        <v/>
      </c>
      <c r="H145" s="18" t="str">
        <f>'Damen Einzel'!AD39</f>
        <v/>
      </c>
      <c r="I145" s="76"/>
      <c r="J145" s="76"/>
      <c r="K145" s="65"/>
      <c r="L145" s="67"/>
      <c r="M145" s="65" t="e">
        <f t="shared" si="63"/>
        <v>#VALUE!</v>
      </c>
      <c r="N145" s="65" t="e">
        <f t="shared" si="64"/>
        <v>#N/A</v>
      </c>
      <c r="O145" s="65" t="str">
        <f t="shared" si="70"/>
        <v/>
      </c>
      <c r="P145" s="66" t="str">
        <f t="shared" si="65"/>
        <v/>
      </c>
      <c r="Q145" s="66" t="str">
        <f t="shared" si="66"/>
        <v/>
      </c>
      <c r="R145" s="65" t="str">
        <f t="shared" si="67"/>
        <v/>
      </c>
      <c r="S145" s="67" t="str">
        <f t="shared" si="68"/>
        <v/>
      </c>
      <c r="T145" s="65" t="str">
        <f t="shared" si="69"/>
        <v/>
      </c>
    </row>
    <row r="146" spans="1:20">
      <c r="A146" s="50">
        <v>19</v>
      </c>
      <c r="B146" s="7" t="str">
        <f>'Damen Einzel'!B41</f>
        <v/>
      </c>
      <c r="C146" s="7" t="str">
        <f>'Damen Einzel'!C41</f>
        <v/>
      </c>
      <c r="D146" s="50" t="str">
        <f>'Damen Einzel'!W41</f>
        <v/>
      </c>
      <c r="E146" s="50" t="str">
        <f>IF('Damen Einzel'!Y41="",'Damen Einzel'!X41,'Damen Einzel'!Y41)</f>
        <v/>
      </c>
      <c r="G146" s="50" t="str">
        <f>'Damen Einzel'!AC41</f>
        <v/>
      </c>
      <c r="H146" s="18" t="str">
        <f>'Damen Einzel'!AD41</f>
        <v/>
      </c>
      <c r="I146" s="76"/>
      <c r="J146" s="76"/>
      <c r="K146" s="65"/>
      <c r="L146" s="67"/>
      <c r="M146" s="65" t="e">
        <f t="shared" si="63"/>
        <v>#VALUE!</v>
      </c>
      <c r="N146" s="65" t="e">
        <f t="shared" si="64"/>
        <v>#N/A</v>
      </c>
      <c r="O146" s="65" t="str">
        <f t="shared" si="70"/>
        <v/>
      </c>
      <c r="P146" s="66" t="str">
        <f t="shared" si="65"/>
        <v/>
      </c>
      <c r="Q146" s="66" t="str">
        <f t="shared" si="66"/>
        <v/>
      </c>
      <c r="R146" s="65" t="str">
        <f t="shared" si="67"/>
        <v/>
      </c>
      <c r="S146" s="67" t="str">
        <f t="shared" si="68"/>
        <v/>
      </c>
      <c r="T146" s="65" t="str">
        <f t="shared" si="69"/>
        <v/>
      </c>
    </row>
    <row r="147" spans="1:20">
      <c r="A147" s="50">
        <v>20</v>
      </c>
      <c r="B147" s="7" t="str">
        <f>'Damen Einzel'!B43</f>
        <v/>
      </c>
      <c r="C147" s="7" t="str">
        <f>'Damen Einzel'!C43</f>
        <v/>
      </c>
      <c r="D147" s="50" t="str">
        <f>'Damen Einzel'!W43</f>
        <v/>
      </c>
      <c r="E147" s="50" t="str">
        <f>IF('Damen Einzel'!Y43="",'Damen Einzel'!X43,'Damen Einzel'!Y43)</f>
        <v/>
      </c>
      <c r="G147" s="50" t="str">
        <f>'Damen Einzel'!AC43</f>
        <v/>
      </c>
      <c r="H147" s="18" t="str">
        <f>'Damen Einzel'!AD43</f>
        <v/>
      </c>
      <c r="I147" s="76"/>
      <c r="J147" s="76"/>
      <c r="K147" s="65"/>
      <c r="L147" s="67"/>
      <c r="M147" s="65" t="e">
        <f t="shared" si="63"/>
        <v>#VALUE!</v>
      </c>
      <c r="N147" s="65" t="e">
        <f t="shared" si="64"/>
        <v>#N/A</v>
      </c>
      <c r="O147" s="65" t="str">
        <f t="shared" si="70"/>
        <v/>
      </c>
      <c r="P147" s="66" t="str">
        <f t="shared" si="65"/>
        <v/>
      </c>
      <c r="Q147" s="66" t="str">
        <f t="shared" si="66"/>
        <v/>
      </c>
      <c r="R147" s="65" t="str">
        <f t="shared" si="67"/>
        <v/>
      </c>
      <c r="S147" s="67" t="str">
        <f t="shared" si="68"/>
        <v/>
      </c>
      <c r="T147" s="65" t="str">
        <f t="shared" si="69"/>
        <v/>
      </c>
    </row>
  </sheetData>
  <mergeCells count="14">
    <mergeCell ref="I1:L1"/>
    <mergeCell ref="I22:L22"/>
    <mergeCell ref="I43:L43"/>
    <mergeCell ref="N1:O1"/>
    <mergeCell ref="N22:O22"/>
    <mergeCell ref="N43:O43"/>
    <mergeCell ref="I127:L127"/>
    <mergeCell ref="N127:O127"/>
    <mergeCell ref="I64:L64"/>
    <mergeCell ref="N64:O64"/>
    <mergeCell ref="I85:L85"/>
    <mergeCell ref="N85:O85"/>
    <mergeCell ref="I106:L106"/>
    <mergeCell ref="N106:O10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opLeftCell="A31" workbookViewId="0">
      <selection activeCell="B15" sqref="B15"/>
    </sheetView>
  </sheetViews>
  <sheetFormatPr baseColWidth="10" defaultRowHeight="15"/>
  <cols>
    <col min="1" max="1" width="4.5703125" style="3" customWidth="1"/>
    <col min="2" max="2" width="9.7109375" style="4" customWidth="1"/>
    <col min="3" max="4" width="20.7109375" style="3" customWidth="1"/>
    <col min="5" max="5" width="7.7109375" style="82" customWidth="1"/>
    <col min="6" max="6" width="9.42578125" style="82" customWidth="1"/>
    <col min="7" max="7" width="11.42578125" style="3"/>
    <col min="8" max="8" width="10.85546875" style="82" bestFit="1" customWidth="1"/>
    <col min="9" max="11" width="11.42578125" style="82"/>
    <col min="12" max="16384" width="11.42578125" style="3"/>
  </cols>
  <sheetData>
    <row r="1" spans="1:11" ht="24.95" customHeight="1">
      <c r="B1" s="1" t="s">
        <v>2</v>
      </c>
      <c r="C1" s="2" t="s">
        <v>0</v>
      </c>
      <c r="D1" s="2" t="s">
        <v>1</v>
      </c>
      <c r="E1" s="5" t="s">
        <v>3</v>
      </c>
      <c r="F1" s="5" t="s">
        <v>80</v>
      </c>
      <c r="G1" s="5"/>
      <c r="H1" s="17" t="s">
        <v>51</v>
      </c>
      <c r="I1" s="17" t="s">
        <v>65</v>
      </c>
      <c r="J1" s="17" t="s">
        <v>91</v>
      </c>
      <c r="K1" s="17" t="s">
        <v>93</v>
      </c>
    </row>
    <row r="2" spans="1:11" ht="24.95" customHeight="1">
      <c r="A2" s="3">
        <v>1</v>
      </c>
      <c r="B2" s="3" t="s">
        <v>24</v>
      </c>
      <c r="C2" s="7" t="s">
        <v>109</v>
      </c>
      <c r="D2" s="7" t="s">
        <v>4</v>
      </c>
      <c r="E2" s="88">
        <v>24</v>
      </c>
      <c r="F2" s="88" t="s">
        <v>3</v>
      </c>
      <c r="H2" s="82">
        <f>MATCH('Herren Doppel'!A5,B:B,0)</f>
        <v>36</v>
      </c>
      <c r="I2" s="82">
        <f>MATCH('Damen Doppel'!A5,B:B,0)</f>
        <v>15</v>
      </c>
      <c r="J2" s="82">
        <f>MATCH('Herren Einzel'!A5,B:B,0)</f>
        <v>31</v>
      </c>
      <c r="K2" s="82">
        <f>MATCH('Damen Einzel'!A5,B:B,0)</f>
        <v>20</v>
      </c>
    </row>
    <row r="3" spans="1:11" ht="24.95" customHeight="1">
      <c r="A3" s="3">
        <v>2</v>
      </c>
      <c r="B3" s="3" t="s">
        <v>108</v>
      </c>
      <c r="C3" s="7" t="s">
        <v>110</v>
      </c>
      <c r="D3" s="7" t="s">
        <v>11</v>
      </c>
      <c r="E3" s="88" t="s">
        <v>149</v>
      </c>
      <c r="F3" s="88" t="s">
        <v>150</v>
      </c>
      <c r="H3" s="82">
        <f>MATCH('Herren Doppel'!A6,B:B,0)</f>
        <v>25</v>
      </c>
      <c r="I3" s="82">
        <f>MATCH('Damen Doppel'!A6,B:B,0)</f>
        <v>37</v>
      </c>
      <c r="J3" s="82">
        <f>MATCH('Herren Einzel'!A7,B:B,0)</f>
        <v>8</v>
      </c>
      <c r="K3" s="82">
        <f>MATCH('Damen Einzel'!A7,B:B,0)</f>
        <v>32</v>
      </c>
    </row>
    <row r="4" spans="1:11" ht="24.95" customHeight="1">
      <c r="A4" s="3">
        <v>3</v>
      </c>
      <c r="B4" s="3" t="s">
        <v>25</v>
      </c>
      <c r="C4" s="7" t="s">
        <v>111</v>
      </c>
      <c r="D4" s="7" t="s">
        <v>5</v>
      </c>
      <c r="E4" s="88" t="s">
        <v>149</v>
      </c>
      <c r="F4" s="88" t="s">
        <v>150</v>
      </c>
      <c r="H4" s="82">
        <f>MATCH('Herren Doppel'!A9,B:B,0)</f>
        <v>23</v>
      </c>
      <c r="I4" s="82" t="e">
        <f>MATCH('Damen Doppel'!A9,B:B,0)</f>
        <v>#N/A</v>
      </c>
      <c r="J4" s="82">
        <f>MATCH('Herren Einzel'!A9,B:B,0)</f>
        <v>10</v>
      </c>
      <c r="K4" s="82">
        <f>MATCH('Damen Einzel'!A9,B:B,0)</f>
        <v>15</v>
      </c>
    </row>
    <row r="5" spans="1:11" ht="24.95" customHeight="1">
      <c r="A5" s="3">
        <v>4</v>
      </c>
      <c r="B5" s="3" t="s">
        <v>141</v>
      </c>
      <c r="C5" s="7" t="s">
        <v>112</v>
      </c>
      <c r="D5" s="7" t="s">
        <v>113</v>
      </c>
      <c r="E5" s="88" t="s">
        <v>149</v>
      </c>
      <c r="F5" s="88" t="s">
        <v>150</v>
      </c>
      <c r="H5" s="82">
        <f>MATCH('Herren Doppel'!A10,B:B,0)</f>
        <v>31</v>
      </c>
      <c r="I5" s="82" t="e">
        <f>MATCH('Damen Doppel'!A10,B:B,0)</f>
        <v>#N/A</v>
      </c>
      <c r="J5" s="82">
        <f>MATCH('Herren Einzel'!A11,B:B,0)</f>
        <v>23</v>
      </c>
      <c r="K5" s="82">
        <f>MATCH('Damen Einzel'!A11,B:B,0)</f>
        <v>35</v>
      </c>
    </row>
    <row r="6" spans="1:11" ht="24.95" customHeight="1">
      <c r="A6" s="3">
        <v>5</v>
      </c>
      <c r="B6" s="3" t="s">
        <v>26</v>
      </c>
      <c r="C6" s="7" t="s">
        <v>114</v>
      </c>
      <c r="D6" s="7" t="s">
        <v>6</v>
      </c>
      <c r="E6" s="88">
        <v>25</v>
      </c>
      <c r="F6" s="88" t="s">
        <v>3</v>
      </c>
      <c r="H6" s="82">
        <f>MATCH('Herren Doppel'!A13,B:B,0)</f>
        <v>2</v>
      </c>
      <c r="I6" s="82" t="e">
        <f>MATCH('Damen Doppel'!A13,B:B,0)</f>
        <v>#N/A</v>
      </c>
      <c r="J6" s="82">
        <f>MATCH('Herren Einzel'!A13,B:B,0)</f>
        <v>2</v>
      </c>
      <c r="K6" s="82">
        <f>MATCH('Damen Einzel'!A13,B:B,0)</f>
        <v>37</v>
      </c>
    </row>
    <row r="7" spans="1:11" ht="24.95" customHeight="1">
      <c r="A7" s="3">
        <v>6</v>
      </c>
      <c r="B7" s="3" t="s">
        <v>27</v>
      </c>
      <c r="C7" s="7" t="s">
        <v>115</v>
      </c>
      <c r="D7" s="7" t="s">
        <v>7</v>
      </c>
      <c r="E7" s="88">
        <v>48</v>
      </c>
      <c r="F7" s="88" t="s">
        <v>3</v>
      </c>
      <c r="H7" s="82">
        <f>MATCH('Herren Doppel'!A14,B:B,0)</f>
        <v>8</v>
      </c>
      <c r="I7" s="82" t="e">
        <f>MATCH('Damen Doppel'!A14,B:B,0)</f>
        <v>#N/A</v>
      </c>
      <c r="J7" s="82">
        <f>MATCH('Herren Einzel'!A15,B:B,0)</f>
        <v>24</v>
      </c>
      <c r="K7" s="82" t="e">
        <f>MATCH('Damen Einzel'!A15,B:B,0)</f>
        <v>#N/A</v>
      </c>
    </row>
    <row r="8" spans="1:11" ht="24.95" customHeight="1">
      <c r="A8" s="3">
        <v>7</v>
      </c>
      <c r="B8" s="3" t="s">
        <v>28</v>
      </c>
      <c r="C8" s="7" t="s">
        <v>115</v>
      </c>
      <c r="D8" s="7" t="s">
        <v>155</v>
      </c>
      <c r="E8" s="88">
        <v>18</v>
      </c>
      <c r="F8" s="88" t="s">
        <v>147</v>
      </c>
      <c r="H8" s="82">
        <f>MATCH('Herren Doppel'!A17,B:B,0)</f>
        <v>6</v>
      </c>
      <c r="I8" s="82" t="e">
        <f>MATCH('Damen Doppel'!A17,B:B,0)</f>
        <v>#N/A</v>
      </c>
      <c r="J8" s="82">
        <f>MATCH('Herren Einzel'!A17,B:B,0)</f>
        <v>25</v>
      </c>
      <c r="K8" s="82" t="e">
        <f>MATCH('Damen Einzel'!A17,B:B,0)</f>
        <v>#N/A</v>
      </c>
    </row>
    <row r="9" spans="1:11" ht="24.95" customHeight="1">
      <c r="A9" s="3">
        <v>8</v>
      </c>
      <c r="B9" s="3" t="s">
        <v>142</v>
      </c>
      <c r="C9" s="7" t="s">
        <v>116</v>
      </c>
      <c r="D9" s="7" t="s">
        <v>117</v>
      </c>
      <c r="E9" s="88" t="s">
        <v>149</v>
      </c>
      <c r="F9" s="93" t="s">
        <v>159</v>
      </c>
      <c r="H9" s="82">
        <f>MATCH('Herren Doppel'!A18,B:B,0)</f>
        <v>3</v>
      </c>
      <c r="I9" s="82" t="e">
        <f>MATCH('Damen Doppel'!A18,B:B,0)</f>
        <v>#N/A</v>
      </c>
      <c r="J9" s="82">
        <f>MATCH('Herren Einzel'!A19,B:B,0)</f>
        <v>38</v>
      </c>
      <c r="K9" s="82" t="e">
        <f>MATCH('Damen Einzel'!A19,B:B,0)</f>
        <v>#N/A</v>
      </c>
    </row>
    <row r="10" spans="1:11" ht="24.95" customHeight="1">
      <c r="A10" s="3">
        <v>9</v>
      </c>
      <c r="B10" s="3" t="s">
        <v>29</v>
      </c>
      <c r="C10" s="7" t="s">
        <v>118</v>
      </c>
      <c r="D10" s="7" t="s">
        <v>8</v>
      </c>
      <c r="E10" s="88">
        <v>19</v>
      </c>
      <c r="F10" s="88" t="s">
        <v>147</v>
      </c>
      <c r="H10" s="82">
        <f>MATCH('Herren Doppel'!A21,B:B,0)</f>
        <v>7</v>
      </c>
      <c r="I10" s="82" t="e">
        <f>MATCH('Damen Doppel'!A21,B:B,0)</f>
        <v>#N/A</v>
      </c>
      <c r="J10" s="82">
        <f>MATCH('Herren Einzel'!A21,B:B,0)</f>
        <v>9</v>
      </c>
      <c r="K10" s="82" t="e">
        <f>MATCH('Damen Einzel'!A21,B:B,0)</f>
        <v>#N/A</v>
      </c>
    </row>
    <row r="11" spans="1:11" ht="24.95" customHeight="1">
      <c r="A11" s="3">
        <v>10</v>
      </c>
      <c r="B11" s="3" t="s">
        <v>143</v>
      </c>
      <c r="C11" s="7" t="s">
        <v>119</v>
      </c>
      <c r="D11" s="7" t="s">
        <v>120</v>
      </c>
      <c r="E11" s="88" t="s">
        <v>149</v>
      </c>
      <c r="F11" s="88" t="s">
        <v>150</v>
      </c>
      <c r="H11" s="82">
        <f>MATCH('Herren Doppel'!A22,B:B,0)</f>
        <v>38</v>
      </c>
      <c r="I11" s="82" t="e">
        <f>MATCH('Damen Doppel'!A22,B:B,0)</f>
        <v>#N/A</v>
      </c>
      <c r="J11" s="82">
        <f>MATCH('Herren Einzel'!A23,B:B,0)</f>
        <v>29</v>
      </c>
      <c r="K11" s="82" t="e">
        <f>MATCH('Damen Einzel'!A23,B:B,0)</f>
        <v>#N/A</v>
      </c>
    </row>
    <row r="12" spans="1:11" ht="24.95" customHeight="1">
      <c r="A12" s="3">
        <v>11</v>
      </c>
      <c r="B12" s="3" t="s">
        <v>144</v>
      </c>
      <c r="C12" s="7" t="s">
        <v>121</v>
      </c>
      <c r="D12" s="7" t="s">
        <v>122</v>
      </c>
      <c r="E12" s="88" t="s">
        <v>149</v>
      </c>
      <c r="F12" s="88" t="s">
        <v>150</v>
      </c>
      <c r="H12" s="82">
        <f>MATCH('Herren Doppel'!A25,B:B,0)</f>
        <v>39</v>
      </c>
      <c r="I12" s="82" t="e">
        <f>MATCH('Damen Doppel'!A25,B:B,0)</f>
        <v>#N/A</v>
      </c>
      <c r="J12" s="82">
        <f>MATCH('Herren Einzel'!A25,B:B,0)</f>
        <v>33</v>
      </c>
      <c r="K12" s="82" t="e">
        <f>MATCH('Damen Einzel'!A25,B:B,0)</f>
        <v>#N/A</v>
      </c>
    </row>
    <row r="13" spans="1:11" ht="24.95" customHeight="1">
      <c r="A13" s="3">
        <v>12</v>
      </c>
      <c r="B13" s="4" t="s">
        <v>164</v>
      </c>
      <c r="C13" s="7" t="s">
        <v>123</v>
      </c>
      <c r="D13" s="7" t="s">
        <v>124</v>
      </c>
      <c r="E13" s="88" t="s">
        <v>149</v>
      </c>
      <c r="F13" s="88" t="s">
        <v>150</v>
      </c>
      <c r="H13" s="82">
        <f>MATCH('Herren Doppel'!A26,B:B,0)</f>
        <v>29</v>
      </c>
      <c r="I13" s="82" t="e">
        <f>MATCH('Damen Doppel'!A26,B:B,0)</f>
        <v>#N/A</v>
      </c>
      <c r="J13" s="82">
        <f>MATCH('Herren Einzel'!A27,B:B,0)</f>
        <v>6</v>
      </c>
      <c r="K13" s="82" t="e">
        <f>MATCH('Damen Einzel'!A27,B:B,0)</f>
        <v>#N/A</v>
      </c>
    </row>
    <row r="14" spans="1:11" ht="24.95" customHeight="1">
      <c r="A14" s="3">
        <v>13</v>
      </c>
      <c r="B14" s="4" t="s">
        <v>165</v>
      </c>
      <c r="C14" s="7" t="s">
        <v>123</v>
      </c>
      <c r="D14" s="7" t="s">
        <v>125</v>
      </c>
      <c r="E14" s="88" t="s">
        <v>149</v>
      </c>
      <c r="F14" s="88" t="s">
        <v>150</v>
      </c>
      <c r="H14" s="82">
        <f>MATCH('Herren Doppel'!A29,B:B,0)</f>
        <v>33</v>
      </c>
      <c r="I14" s="82" t="e">
        <f>MATCH('Damen Doppel'!A29,B:B,0)</f>
        <v>#N/A</v>
      </c>
      <c r="J14" s="82">
        <f>MATCH('Herren Einzel'!A29,B:B,0)</f>
        <v>34</v>
      </c>
      <c r="K14" s="82" t="e">
        <f>MATCH('Damen Einzel'!A29,B:B,0)</f>
        <v>#N/A</v>
      </c>
    </row>
    <row r="15" spans="1:11" ht="24.95" customHeight="1">
      <c r="A15" s="3">
        <v>14</v>
      </c>
      <c r="B15" s="3" t="s">
        <v>30</v>
      </c>
      <c r="C15" s="7" t="s">
        <v>126</v>
      </c>
      <c r="D15" s="7" t="s">
        <v>9</v>
      </c>
      <c r="E15" s="88">
        <v>29</v>
      </c>
      <c r="F15" s="88" t="s">
        <v>148</v>
      </c>
      <c r="H15" s="82">
        <f>MATCH('Herren Doppel'!A30,B:B,0)</f>
        <v>9</v>
      </c>
      <c r="I15" s="82" t="e">
        <f>MATCH('Damen Doppel'!A30,B:B,0)</f>
        <v>#N/A</v>
      </c>
      <c r="J15" s="82">
        <f>MATCH('Herren Einzel'!A31,B:B,0)</f>
        <v>28</v>
      </c>
      <c r="K15" s="82" t="e">
        <f>MATCH('Damen Einzel'!A31,B:B,0)</f>
        <v>#N/A</v>
      </c>
    </row>
    <row r="16" spans="1:11" ht="24.95" customHeight="1">
      <c r="A16" s="3">
        <v>15</v>
      </c>
      <c r="B16" s="3" t="s">
        <v>31</v>
      </c>
      <c r="C16" s="7" t="s">
        <v>127</v>
      </c>
      <c r="D16" s="7" t="s">
        <v>10</v>
      </c>
      <c r="E16" s="88" t="s">
        <v>149</v>
      </c>
      <c r="F16" s="88" t="s">
        <v>150</v>
      </c>
      <c r="H16" s="82" t="e">
        <f>MATCH('Herren Doppel'!A33,B:B,0)</f>
        <v>#N/A</v>
      </c>
      <c r="I16" s="82" t="e">
        <f>MATCH('Damen Doppel'!A33,B:B,0)</f>
        <v>#N/A</v>
      </c>
      <c r="J16" s="82" t="e">
        <f>MATCH('Herren Einzel'!A33,B:B,0)</f>
        <v>#N/A</v>
      </c>
      <c r="K16" s="82" t="e">
        <f>MATCH('Damen Einzel'!A33,B:B,0)</f>
        <v>#N/A</v>
      </c>
    </row>
    <row r="17" spans="1:11" ht="24.95" customHeight="1">
      <c r="A17" s="3">
        <v>16</v>
      </c>
      <c r="B17" s="3" t="s">
        <v>145</v>
      </c>
      <c r="C17" s="7" t="s">
        <v>127</v>
      </c>
      <c r="D17" s="7" t="s">
        <v>128</v>
      </c>
      <c r="E17" s="88" t="s">
        <v>149</v>
      </c>
      <c r="F17" s="88" t="s">
        <v>150</v>
      </c>
      <c r="H17" s="82" t="e">
        <f>MATCH('Herren Doppel'!A34,B:B,0)</f>
        <v>#N/A</v>
      </c>
      <c r="I17" s="82" t="e">
        <f>MATCH('Damen Doppel'!A34,B:B,0)</f>
        <v>#N/A</v>
      </c>
      <c r="J17" s="82" t="e">
        <f>MATCH('Herren Einzel'!A35,B:B,0)</f>
        <v>#N/A</v>
      </c>
      <c r="K17" s="82" t="e">
        <f>MATCH('Damen Einzel'!A35,B:B,0)</f>
        <v>#N/A</v>
      </c>
    </row>
    <row r="18" spans="1:11" ht="24.95" customHeight="1">
      <c r="A18" s="3">
        <v>17</v>
      </c>
      <c r="B18" s="3" t="s">
        <v>32</v>
      </c>
      <c r="C18" s="7" t="s">
        <v>129</v>
      </c>
      <c r="D18" s="7" t="s">
        <v>11</v>
      </c>
      <c r="E18" s="88" t="s">
        <v>149</v>
      </c>
      <c r="F18" s="88" t="s">
        <v>150</v>
      </c>
      <c r="H18" s="82" t="e">
        <f>MATCH('Herren Doppel'!A37,B:B,0)</f>
        <v>#N/A</v>
      </c>
      <c r="I18" s="82" t="e">
        <f>MATCH('Damen Doppel'!A37,B:B,0)</f>
        <v>#N/A</v>
      </c>
      <c r="J18" s="82" t="e">
        <f>MATCH('Herren Einzel'!A37,B:B,0)</f>
        <v>#N/A</v>
      </c>
      <c r="K18" s="82" t="e">
        <f>MATCH('Damen Einzel'!A37,B:B,0)</f>
        <v>#N/A</v>
      </c>
    </row>
    <row r="19" spans="1:11" ht="24.95" customHeight="1">
      <c r="A19" s="3">
        <v>18</v>
      </c>
      <c r="B19" s="3" t="s">
        <v>33</v>
      </c>
      <c r="C19" s="7" t="s">
        <v>129</v>
      </c>
      <c r="D19" s="7" t="s">
        <v>12</v>
      </c>
      <c r="E19" s="88" t="s">
        <v>149</v>
      </c>
      <c r="F19" s="88" t="s">
        <v>150</v>
      </c>
      <c r="H19" s="82" t="e">
        <f>MATCH('Herren Doppel'!A38,B:B,0)</f>
        <v>#N/A</v>
      </c>
      <c r="I19" s="82" t="e">
        <f>MATCH('Damen Doppel'!A38,B:B,0)</f>
        <v>#N/A</v>
      </c>
      <c r="J19" s="82" t="e">
        <f>MATCH('Herren Einzel'!A39,B:B,0)</f>
        <v>#N/A</v>
      </c>
      <c r="K19" s="82" t="e">
        <f>MATCH('Damen Einzel'!A39,B:B,0)</f>
        <v>#N/A</v>
      </c>
    </row>
    <row r="20" spans="1:11" ht="24.95" customHeight="1">
      <c r="A20" s="3">
        <v>19</v>
      </c>
      <c r="B20" s="3" t="s">
        <v>34</v>
      </c>
      <c r="C20" s="7" t="s">
        <v>130</v>
      </c>
      <c r="D20" s="7" t="s">
        <v>13</v>
      </c>
      <c r="E20" s="88" t="s">
        <v>149</v>
      </c>
      <c r="F20" s="88" t="s">
        <v>150</v>
      </c>
      <c r="H20" s="82" t="e">
        <f>MATCH('Herren Doppel'!A41,B:B,0)</f>
        <v>#N/A</v>
      </c>
      <c r="I20" s="82" t="e">
        <f>MATCH('Damen Doppel'!A41,B:B,0)</f>
        <v>#N/A</v>
      </c>
      <c r="J20" s="82" t="e">
        <f>MATCH('Herren Einzel'!A41,B:B,0)</f>
        <v>#N/A</v>
      </c>
      <c r="K20" s="82" t="e">
        <f>MATCH('Damen Einzel'!A41,B:B,0)</f>
        <v>#N/A</v>
      </c>
    </row>
    <row r="21" spans="1:11" ht="24.95" customHeight="1">
      <c r="A21" s="3">
        <v>20</v>
      </c>
      <c r="B21" s="3" t="s">
        <v>78</v>
      </c>
      <c r="C21" s="7" t="s">
        <v>45</v>
      </c>
      <c r="D21" s="7" t="s">
        <v>46</v>
      </c>
      <c r="E21" s="88" t="s">
        <v>149</v>
      </c>
      <c r="F21" s="88" t="s">
        <v>150</v>
      </c>
      <c r="H21" s="82" t="e">
        <f>MATCH('Herren Doppel'!A42,B:B,0)</f>
        <v>#N/A</v>
      </c>
      <c r="I21" s="82" t="e">
        <f>MATCH('Damen Doppel'!A42,B:B,0)</f>
        <v>#N/A</v>
      </c>
      <c r="J21" s="82" t="e">
        <f>MATCH('Herren Einzel'!A43,B:B,0)</f>
        <v>#N/A</v>
      </c>
      <c r="K21" s="82" t="e">
        <f>MATCH('Damen Einzel'!A43,B:B,0)</f>
        <v>#N/A</v>
      </c>
    </row>
    <row r="22" spans="1:11" ht="24.95" customHeight="1">
      <c r="A22" s="3">
        <v>21</v>
      </c>
      <c r="B22" s="3" t="s">
        <v>35</v>
      </c>
      <c r="C22" s="7" t="s">
        <v>131</v>
      </c>
      <c r="D22" s="7" t="s">
        <v>14</v>
      </c>
      <c r="E22" s="88" t="s">
        <v>149</v>
      </c>
      <c r="F22" s="88" t="s">
        <v>150</v>
      </c>
    </row>
    <row r="23" spans="1:11" ht="24.95" customHeight="1">
      <c r="A23" s="3">
        <v>22</v>
      </c>
      <c r="B23" s="3" t="s">
        <v>36</v>
      </c>
      <c r="C23" s="7" t="s">
        <v>132</v>
      </c>
      <c r="D23" s="7" t="s">
        <v>15</v>
      </c>
      <c r="E23" s="88">
        <v>20</v>
      </c>
      <c r="F23" s="88" t="s">
        <v>147</v>
      </c>
    </row>
    <row r="24" spans="1:11" ht="24.95" customHeight="1">
      <c r="A24" s="3">
        <v>23</v>
      </c>
      <c r="B24" s="3" t="s">
        <v>77</v>
      </c>
      <c r="C24" s="7" t="s">
        <v>43</v>
      </c>
      <c r="D24" s="7" t="s">
        <v>44</v>
      </c>
      <c r="E24" s="88" t="s">
        <v>149</v>
      </c>
      <c r="F24" s="88" t="s">
        <v>150</v>
      </c>
    </row>
    <row r="25" spans="1:11" ht="24.95" customHeight="1">
      <c r="A25" s="3">
        <v>24</v>
      </c>
      <c r="B25" s="3" t="s">
        <v>49</v>
      </c>
      <c r="C25" s="7" t="s">
        <v>47</v>
      </c>
      <c r="D25" s="7" t="s">
        <v>10</v>
      </c>
      <c r="E25" s="88">
        <v>26</v>
      </c>
      <c r="F25" s="88" t="s">
        <v>3</v>
      </c>
    </row>
    <row r="26" spans="1:11" ht="24.95" customHeight="1">
      <c r="A26" s="3">
        <v>25</v>
      </c>
      <c r="B26" s="3" t="s">
        <v>76</v>
      </c>
      <c r="C26" s="7" t="s">
        <v>47</v>
      </c>
      <c r="D26" s="7" t="s">
        <v>48</v>
      </c>
      <c r="E26" s="88" t="s">
        <v>149</v>
      </c>
      <c r="F26" s="88" t="s">
        <v>150</v>
      </c>
    </row>
    <row r="27" spans="1:11" ht="24.95" customHeight="1">
      <c r="A27" s="3">
        <v>26</v>
      </c>
      <c r="B27" s="3" t="s">
        <v>37</v>
      </c>
      <c r="C27" s="7" t="s">
        <v>16</v>
      </c>
      <c r="D27" s="7" t="s">
        <v>17</v>
      </c>
      <c r="E27" s="88" t="s">
        <v>149</v>
      </c>
      <c r="F27" s="88" t="s">
        <v>150</v>
      </c>
    </row>
    <row r="28" spans="1:11" ht="24.95" customHeight="1">
      <c r="A28" s="3">
        <v>27</v>
      </c>
      <c r="B28" s="3" t="s">
        <v>38</v>
      </c>
      <c r="C28" s="7" t="s">
        <v>133</v>
      </c>
      <c r="D28" s="7" t="s">
        <v>18</v>
      </c>
      <c r="E28" s="88">
        <v>22</v>
      </c>
      <c r="F28" s="88" t="s">
        <v>147</v>
      </c>
    </row>
    <row r="29" spans="1:11" ht="24.95" customHeight="1">
      <c r="A29" s="3">
        <v>28</v>
      </c>
      <c r="B29" s="3" t="s">
        <v>39</v>
      </c>
      <c r="C29" s="7" t="s">
        <v>134</v>
      </c>
      <c r="D29" s="7" t="s">
        <v>19</v>
      </c>
      <c r="E29" s="88">
        <v>35</v>
      </c>
      <c r="F29" s="88" t="s">
        <v>3</v>
      </c>
    </row>
    <row r="30" spans="1:11" ht="24.95" customHeight="1">
      <c r="A30" s="3">
        <v>29</v>
      </c>
      <c r="B30" s="4" t="s">
        <v>163</v>
      </c>
      <c r="C30" s="7" t="s">
        <v>135</v>
      </c>
      <c r="D30" s="7" t="s">
        <v>136</v>
      </c>
      <c r="E30" s="88" t="s">
        <v>149</v>
      </c>
      <c r="F30" s="88" t="s">
        <v>150</v>
      </c>
    </row>
    <row r="31" spans="1:11" ht="24.95" customHeight="1">
      <c r="A31" s="3">
        <v>30</v>
      </c>
      <c r="B31" s="3" t="s">
        <v>40</v>
      </c>
      <c r="C31" s="7" t="s">
        <v>137</v>
      </c>
      <c r="D31" s="7" t="s">
        <v>20</v>
      </c>
      <c r="E31" s="88">
        <v>24</v>
      </c>
      <c r="F31" s="88" t="s">
        <v>3</v>
      </c>
    </row>
    <row r="32" spans="1:11" ht="24.95" customHeight="1">
      <c r="A32" s="3">
        <v>31</v>
      </c>
      <c r="B32" s="3" t="s">
        <v>41</v>
      </c>
      <c r="C32" s="7" t="s">
        <v>138</v>
      </c>
      <c r="D32" s="7" t="s">
        <v>21</v>
      </c>
      <c r="E32" s="88" t="s">
        <v>149</v>
      </c>
      <c r="F32" s="88" t="s">
        <v>150</v>
      </c>
    </row>
    <row r="33" spans="1:6" ht="24.95" customHeight="1">
      <c r="A33" s="3">
        <v>32</v>
      </c>
      <c r="B33" s="3" t="s">
        <v>83</v>
      </c>
      <c r="C33" s="7" t="s">
        <v>81</v>
      </c>
      <c r="D33" s="7" t="s">
        <v>82</v>
      </c>
      <c r="E33" s="88" t="s">
        <v>149</v>
      </c>
      <c r="F33" s="93" t="s">
        <v>159</v>
      </c>
    </row>
    <row r="34" spans="1:6" ht="24.95" customHeight="1">
      <c r="A34" s="3">
        <v>33</v>
      </c>
      <c r="B34" s="3" t="s">
        <v>146</v>
      </c>
      <c r="C34" s="7" t="s">
        <v>22</v>
      </c>
      <c r="D34" s="7" t="s">
        <v>139</v>
      </c>
      <c r="E34" s="88" t="s">
        <v>149</v>
      </c>
      <c r="F34" s="88" t="s">
        <v>150</v>
      </c>
    </row>
    <row r="35" spans="1:6" ht="24.95" customHeight="1">
      <c r="A35" s="3">
        <v>34</v>
      </c>
      <c r="B35" s="3" t="s">
        <v>42</v>
      </c>
      <c r="C35" s="7" t="s">
        <v>140</v>
      </c>
      <c r="D35" s="7" t="s">
        <v>23</v>
      </c>
      <c r="E35" s="88" t="s">
        <v>149</v>
      </c>
      <c r="F35" s="88" t="s">
        <v>150</v>
      </c>
    </row>
    <row r="36" spans="1:6" ht="24.95" customHeight="1">
      <c r="A36" s="3">
        <v>35</v>
      </c>
      <c r="B36" s="4" t="s">
        <v>152</v>
      </c>
      <c r="C36" s="3" t="s">
        <v>151</v>
      </c>
      <c r="D36" s="3" t="s">
        <v>17</v>
      </c>
      <c r="E36" s="91" t="s">
        <v>149</v>
      </c>
      <c r="F36" s="91" t="s">
        <v>150</v>
      </c>
    </row>
    <row r="37" spans="1:6" ht="24.95" customHeight="1">
      <c r="A37" s="3">
        <v>36</v>
      </c>
      <c r="B37" s="4" t="s">
        <v>161</v>
      </c>
      <c r="C37" s="3" t="s">
        <v>153</v>
      </c>
      <c r="D37" s="3" t="s">
        <v>154</v>
      </c>
      <c r="E37" s="92" t="s">
        <v>149</v>
      </c>
      <c r="F37" s="92" t="s">
        <v>150</v>
      </c>
    </row>
    <row r="38" spans="1:6" ht="24.95" customHeight="1">
      <c r="A38" s="3">
        <v>37</v>
      </c>
      <c r="B38" s="4" t="s">
        <v>158</v>
      </c>
      <c r="C38" s="3" t="s">
        <v>115</v>
      </c>
      <c r="D38" s="3" t="s">
        <v>8</v>
      </c>
      <c r="E38" s="92" t="s">
        <v>149</v>
      </c>
      <c r="F38" s="93" t="s">
        <v>160</v>
      </c>
    </row>
    <row r="39" spans="1:6" ht="24.95" customHeight="1">
      <c r="A39" s="3">
        <v>38</v>
      </c>
      <c r="B39" s="4" t="s">
        <v>162</v>
      </c>
      <c r="C39" s="3" t="s">
        <v>134</v>
      </c>
      <c r="D39" s="3" t="s">
        <v>156</v>
      </c>
      <c r="E39" s="92" t="s">
        <v>149</v>
      </c>
      <c r="F39" s="92" t="s">
        <v>150</v>
      </c>
    </row>
    <row r="40" spans="1:6" ht="24.95" customHeight="1">
      <c r="A40" s="3">
        <v>39</v>
      </c>
    </row>
    <row r="41" spans="1:6" ht="24.95" customHeight="1">
      <c r="A41" s="3">
        <v>40</v>
      </c>
    </row>
    <row r="42" spans="1:6" ht="24.95" customHeight="1">
      <c r="A42" s="3">
        <v>41</v>
      </c>
    </row>
    <row r="43" spans="1:6" ht="24.95" customHeight="1">
      <c r="A43" s="3">
        <v>42</v>
      </c>
    </row>
    <row r="44" spans="1:6" ht="24.95" customHeight="1">
      <c r="A44" s="3">
        <v>43</v>
      </c>
    </row>
    <row r="45" spans="1:6" ht="24.95" customHeight="1">
      <c r="A45" s="3">
        <v>44</v>
      </c>
    </row>
    <row r="46" spans="1:6" ht="24.95" customHeight="1">
      <c r="A46" s="3">
        <v>45</v>
      </c>
    </row>
    <row r="47" spans="1:6" ht="24.95" customHeight="1">
      <c r="A47" s="3">
        <v>46</v>
      </c>
    </row>
    <row r="48" spans="1:6" ht="24.95" customHeight="1">
      <c r="A48" s="3">
        <v>47</v>
      </c>
    </row>
    <row r="49" spans="1:1" ht="24.95" customHeight="1">
      <c r="A49" s="3">
        <v>48</v>
      </c>
    </row>
    <row r="50" spans="1:1" ht="24.95" customHeight="1">
      <c r="A50" s="3">
        <v>49</v>
      </c>
    </row>
    <row r="51" spans="1:1" ht="24.95" customHeight="1">
      <c r="A51" s="3">
        <v>50</v>
      </c>
    </row>
  </sheetData>
  <sortState ref="B2:F28">
    <sortCondition ref="C2:C2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Normal="100" workbookViewId="0">
      <pane ySplit="3" topLeftCell="A4" activePane="bottomLeft" state="frozen"/>
      <selection pane="bottomLeft" activeCell="B26" sqref="B26"/>
    </sheetView>
  </sheetViews>
  <sheetFormatPr baseColWidth="10" defaultRowHeight="15"/>
  <cols>
    <col min="1" max="1" width="10.7109375" style="4" customWidth="1"/>
    <col min="2" max="3" width="15.7109375" style="7" customWidth="1"/>
    <col min="4" max="4" width="5.7109375" style="6" customWidth="1"/>
    <col min="5" max="5" width="11.42578125" style="7"/>
    <col min="6" max="13" width="8.7109375" style="6" customWidth="1"/>
    <col min="14" max="14" width="3.7109375" style="7" customWidth="1"/>
    <col min="15" max="15" width="8.7109375" style="6" customWidth="1"/>
    <col min="16" max="16" width="8.7109375" style="18" customWidth="1"/>
    <col min="17" max="17" width="5.42578125" style="6" customWidth="1"/>
    <col min="18" max="18" width="8.7109375" style="6" customWidth="1"/>
    <col min="19" max="19" width="8.7109375" style="18" customWidth="1"/>
    <col min="20" max="20" width="8.7109375" style="6" customWidth="1"/>
    <col min="21" max="21" width="8.7109375" style="52" customWidth="1"/>
    <col min="22" max="22" width="8.7109375" style="6" customWidth="1"/>
    <col min="23" max="23" width="8.7109375" style="18" customWidth="1"/>
    <col min="24" max="16384" width="11.42578125" style="7"/>
  </cols>
  <sheetData>
    <row r="1" spans="1:23" ht="23.25">
      <c r="A1" s="16" t="s">
        <v>51</v>
      </c>
    </row>
    <row r="3" spans="1:23" ht="30">
      <c r="A3" s="1" t="s">
        <v>64</v>
      </c>
      <c r="B3" s="8" t="s">
        <v>0</v>
      </c>
      <c r="C3" s="8" t="s">
        <v>1</v>
      </c>
      <c r="D3" s="5" t="s">
        <v>3</v>
      </c>
      <c r="E3" s="8"/>
      <c r="F3" s="5" t="s">
        <v>52</v>
      </c>
      <c r="G3" s="5" t="s">
        <v>53</v>
      </c>
      <c r="H3" s="5" t="s">
        <v>54</v>
      </c>
      <c r="I3" s="5" t="s">
        <v>55</v>
      </c>
      <c r="J3" s="5" t="s">
        <v>56</v>
      </c>
      <c r="K3" s="5" t="s">
        <v>57</v>
      </c>
      <c r="L3" s="5" t="s">
        <v>58</v>
      </c>
      <c r="M3" s="5" t="s">
        <v>59</v>
      </c>
      <c r="O3" s="5" t="s">
        <v>60</v>
      </c>
      <c r="P3" s="19" t="s">
        <v>50</v>
      </c>
      <c r="Q3" s="5" t="s">
        <v>3</v>
      </c>
      <c r="R3" s="12" t="s">
        <v>61</v>
      </c>
      <c r="S3" s="19" t="s">
        <v>50</v>
      </c>
      <c r="T3" s="13" t="s">
        <v>62</v>
      </c>
      <c r="U3" s="19" t="s">
        <v>50</v>
      </c>
      <c r="V3" s="15" t="s">
        <v>63</v>
      </c>
      <c r="W3" s="19" t="s">
        <v>50</v>
      </c>
    </row>
    <row r="5" spans="1:23">
      <c r="A5" s="33" t="s">
        <v>152</v>
      </c>
      <c r="B5" s="9" t="str">
        <f>IF(A5="","",INDEX(Mitgliederdaten!C:C,Mitgliederdaten!H2))</f>
        <v>Kahle</v>
      </c>
      <c r="C5" s="9" t="str">
        <f>IF(A5="","",INDEX(Mitgliederdaten!D:D,Mitgliederdaten!H2))</f>
        <v>Michael</v>
      </c>
      <c r="D5" s="10" t="str">
        <f>IF(A5="","",INDEX(Mitgliederdaten!E:E,Mitgliederdaten!H2))</f>
        <v>kein</v>
      </c>
      <c r="E5" s="11"/>
      <c r="F5" s="34">
        <v>170</v>
      </c>
      <c r="G5" s="34">
        <v>186</v>
      </c>
      <c r="H5" s="34">
        <v>150</v>
      </c>
      <c r="I5" s="34">
        <v>171</v>
      </c>
      <c r="J5" s="34">
        <v>142</v>
      </c>
      <c r="K5" s="34">
        <v>160</v>
      </c>
      <c r="L5" s="34">
        <v>158</v>
      </c>
      <c r="M5" s="34">
        <v>149</v>
      </c>
      <c r="O5" s="10">
        <f>IF(F5="","",SUM(F5:M5))</f>
        <v>1286</v>
      </c>
      <c r="P5" s="83">
        <f>IF(F5="","",IF(M5&gt;0,O5/8,IF(L5&gt;0,O5/7,IF(K5&gt;0,O5/6,IF(J5&gt;0,O5/5,IF(I5&gt;0,O5/4,IF(H5&gt;0,O5/3,IF(G5&gt;0,O5/2,IF(F5&gt;0,O5/1,)))))))))</f>
        <v>160.75</v>
      </c>
      <c r="Q5" s="10">
        <f>IF(F5="","",IF(D5="kein",'HC-Tabelle'!D6,D5))</f>
        <v>33</v>
      </c>
      <c r="R5" s="10">
        <f>IF(Q5="","",IF(M5&gt;0,SUM(F5:M5)+8*Q5,IF(L5&gt;0,SUM(F5:L5)+7*Q5,IF(K5&gt;0,SUM(F5:K5)+6*Q5,IF(J5&gt;0,SUM(F5:J5)+5*Q5,IF(I5&gt;0,SUM(F5:I5)+4*Q5,IF(H5&gt;0,SUM(F5:H5)+3*Q5,IF(G5&gt;0,SUM(F5:G5)+2*Q5,IF(F5&gt;0,F5+Q5)))))))))</f>
        <v>1550</v>
      </c>
      <c r="S5" s="83">
        <f>IF(Q5="","",IF(M5&gt;0,R5/8,IF(L5&gt;0,R5/7,IF(K5&gt;0,R5/6,IF(J5&gt;0,R5/5,IF(I5&gt;0,R5/4,IF(H5&gt;0,R5/3,IF(G5&gt;0,R5/2,IF(F5&gt;0,R5/1,)))))))))</f>
        <v>193.75</v>
      </c>
      <c r="T5" s="99">
        <f>IF(AND(M5&gt;0,M6&gt;0),O5+O6,"")</f>
        <v>2653</v>
      </c>
      <c r="U5" s="100">
        <f>IF(AND(M5&gt;0,M6&gt;0),T5/16,"")</f>
        <v>165.8125</v>
      </c>
      <c r="V5" s="99">
        <f>IF(AND(M5&gt;0,M6&gt;0),R5+R6,"")</f>
        <v>3125</v>
      </c>
      <c r="W5" s="100">
        <f>IF(AND(M5&gt;0,M6&gt;0),V5/16,"")</f>
        <v>195.3125</v>
      </c>
    </row>
    <row r="6" spans="1:23">
      <c r="A6" s="33" t="s">
        <v>49</v>
      </c>
      <c r="B6" s="9" t="str">
        <f>IF(A6="","",INDEX(Mitgliederdaten!C:C,Mitgliederdaten!H3))</f>
        <v>Simeaner</v>
      </c>
      <c r="C6" s="9" t="str">
        <f>IF(A6="","",INDEX(Mitgliederdaten!D:D,Mitgliederdaten!H3))</f>
        <v>Andreas</v>
      </c>
      <c r="D6" s="14">
        <f>IF(A6="","",INDEX(Mitgliederdaten!E:E,Mitgliederdaten!H3))</f>
        <v>26</v>
      </c>
      <c r="E6" s="11"/>
      <c r="F6" s="34">
        <v>174</v>
      </c>
      <c r="G6" s="34">
        <v>167</v>
      </c>
      <c r="H6" s="34">
        <v>193</v>
      </c>
      <c r="I6" s="34">
        <v>174</v>
      </c>
      <c r="J6" s="34">
        <v>210</v>
      </c>
      <c r="K6" s="34">
        <v>119</v>
      </c>
      <c r="L6" s="34">
        <v>182</v>
      </c>
      <c r="M6" s="34">
        <v>148</v>
      </c>
      <c r="O6" s="10">
        <f t="shared" ref="O6:O42" si="0">IF(F6="","",SUM(F6:M6))</f>
        <v>1367</v>
      </c>
      <c r="P6" s="83">
        <f t="shared" ref="P6:P42" si="1">IF(F6="","",IF(M6&gt;0,O6/8,IF(L6&gt;0,O6/7,IF(K6&gt;0,O6/6,IF(J6&gt;0,O6/5,IF(I6&gt;0,O6/4,IF(H6&gt;0,O6/3,IF(G6&gt;0,O6/2,IF(F6&gt;0,O6/1,)))))))))</f>
        <v>170.875</v>
      </c>
      <c r="Q6" s="14">
        <f>IF(F6="","",IF(D6="kein",'HC-Tabelle'!D7,D6))</f>
        <v>26</v>
      </c>
      <c r="R6" s="10">
        <f>IF(Q6="","",IF(M6&gt;0,SUM(F6:M6)+8*Q6,IF(L6&gt;0,SUM(F6:L6)+7*Q6,IF(K6&gt;0,SUM(F6:K6)+6*Q6,IF(J6&gt;0,SUM(F6:J6)+5*Q6,IF(I6&gt;0,SUM(F6:I6)+4*Q6,IF(H6&gt;0,SUM(F6:H6)+3*Q6,IF(G6&gt;0,SUM(F6:G6)+2*Q6,IF(F6&gt;0,F6+Q6)))))))))</f>
        <v>1575</v>
      </c>
      <c r="S6" s="83">
        <f>IF(Q6="","",IF(M6&gt;0,R6/8,IF(L6&gt;0,R6/7,IF(K6&gt;0,R6/6,IF(J6&gt;0,R6/5,IF(I6&gt;0,R6/4,IF(H6&gt;0,R6/3,IF(G6&gt;0,R6/2,IF(F6&gt;0,R6/1,)))))))))</f>
        <v>196.875</v>
      </c>
      <c r="T6" s="99"/>
      <c r="U6" s="100"/>
      <c r="V6" s="99"/>
      <c r="W6" s="100"/>
    </row>
    <row r="7" spans="1:23">
      <c r="A7" s="36"/>
      <c r="B7" s="31"/>
      <c r="C7" s="31"/>
      <c r="D7" s="27"/>
      <c r="E7" s="23"/>
      <c r="F7" s="37"/>
      <c r="G7" s="37"/>
      <c r="H7" s="37"/>
      <c r="I7" s="37"/>
      <c r="J7" s="37"/>
      <c r="K7" s="37"/>
      <c r="L7" s="37"/>
      <c r="M7" s="37"/>
      <c r="N7" s="23"/>
      <c r="O7" s="27"/>
      <c r="P7" s="85"/>
      <c r="Q7" s="27"/>
      <c r="R7" s="27"/>
      <c r="S7" s="85"/>
      <c r="T7" s="27"/>
      <c r="U7" s="85"/>
      <c r="V7" s="27"/>
      <c r="W7" s="85"/>
    </row>
    <row r="8" spans="1:23">
      <c r="A8" s="38"/>
      <c r="B8" s="32"/>
      <c r="C8" s="32"/>
      <c r="D8" s="30"/>
      <c r="E8" s="23"/>
      <c r="F8" s="39"/>
      <c r="G8" s="39"/>
      <c r="H8" s="39"/>
      <c r="I8" s="39"/>
      <c r="J8" s="39"/>
      <c r="K8" s="39"/>
      <c r="L8" s="39"/>
      <c r="M8" s="39"/>
      <c r="N8" s="23"/>
      <c r="O8" s="30"/>
      <c r="P8" s="86"/>
      <c r="Q8" s="30"/>
      <c r="R8" s="30"/>
      <c r="S8" s="86"/>
      <c r="T8" s="30"/>
      <c r="U8" s="86"/>
      <c r="V8" s="30"/>
      <c r="W8" s="86"/>
    </row>
    <row r="9" spans="1:23">
      <c r="A9" s="33" t="s">
        <v>36</v>
      </c>
      <c r="B9" s="9" t="str">
        <f>IF(A9="","",INDEX(Mitgliederdaten!C:C,Mitgliederdaten!H4))</f>
        <v xml:space="preserve">Seiler </v>
      </c>
      <c r="C9" s="9" t="str">
        <f>IF(A9="","",INDEX(Mitgliederdaten!D:D,Mitgliederdaten!H4))</f>
        <v>Franz</v>
      </c>
      <c r="D9" s="14">
        <f>IF(A9="","",INDEX(Mitgliederdaten!E:E,Mitgliederdaten!H4))</f>
        <v>20</v>
      </c>
      <c r="E9" s="11"/>
      <c r="F9" s="34">
        <v>189</v>
      </c>
      <c r="G9" s="34">
        <v>187</v>
      </c>
      <c r="H9" s="34">
        <v>214</v>
      </c>
      <c r="I9" s="34">
        <v>175</v>
      </c>
      <c r="J9" s="34">
        <v>187</v>
      </c>
      <c r="K9" s="34">
        <v>204</v>
      </c>
      <c r="L9" s="34">
        <v>164</v>
      </c>
      <c r="M9" s="34">
        <v>187</v>
      </c>
      <c r="O9" s="10">
        <f>IF(F9="","",SUM(F9:M9))</f>
        <v>1507</v>
      </c>
      <c r="P9" s="83">
        <f t="shared" si="1"/>
        <v>188.375</v>
      </c>
      <c r="Q9" s="14">
        <f>IF(F9="","",IF(D9="kein",'HC-Tabelle'!D8,D9))</f>
        <v>20</v>
      </c>
      <c r="R9" s="10">
        <f t="shared" ref="R9:R42" si="2">IF(Q9="","",IF(M9&gt;0,SUM(F9:M9)+8*Q9,IF(L9&gt;0,SUM(F9:L9)+7*Q9,IF(K9&gt;0,SUM(F9:K9)+6*Q9,IF(J9&gt;0,SUM(F9:J9)+5*Q9,IF(I9&gt;0,SUM(F9:I9)+4*Q9,IF(H9&gt;0,SUM(F9:H9)+3*Q9,IF(G9&gt;0,SUM(F9:G9)+2*Q9,IF(F9&gt;0,F9+Q9)))))))))</f>
        <v>1667</v>
      </c>
      <c r="S9" s="83">
        <f t="shared" ref="S9:S42" si="3">IF(Q9="","",IF(M9&gt;0,R9/8,IF(L9&gt;0,R9/7,IF(K9&gt;0,R9/6,IF(J9&gt;0,R9/5,IF(I9&gt;0,R9/4,IF(H9&gt;0,R9/3,IF(G9&gt;0,R9/2,IF(F9&gt;0,R9/1,)))))))))</f>
        <v>208.375</v>
      </c>
      <c r="T9" s="99">
        <f t="shared" ref="T9" si="4">IF(AND(M9&gt;0,M10&gt;0),O9+O10,"")</f>
        <v>2932</v>
      </c>
      <c r="U9" s="100">
        <f t="shared" ref="U9" si="5">IF(AND(M9&gt;0,M10&gt;0),T9/16,"")</f>
        <v>183.25</v>
      </c>
      <c r="V9" s="99">
        <f t="shared" ref="V9" si="6">IF(AND(M9&gt;0,M10&gt;0),R9+R10,"")</f>
        <v>3284</v>
      </c>
      <c r="W9" s="100">
        <f>IF(AND(M9&gt;0,M10&gt;0),V9/16,"")</f>
        <v>205.25</v>
      </c>
    </row>
    <row r="10" spans="1:23">
      <c r="A10" s="33" t="s">
        <v>40</v>
      </c>
      <c r="B10" s="9" t="str">
        <f>IF(A10="","",INDEX(Mitgliederdaten!C:C,Mitgliederdaten!H5))</f>
        <v xml:space="preserve">Unternährer </v>
      </c>
      <c r="C10" s="9" t="str">
        <f>IF(A10="","",INDEX(Mitgliederdaten!D:D,Mitgliederdaten!H5))</f>
        <v>Peter</v>
      </c>
      <c r="D10" s="14">
        <f>IF(A10="","",INDEX(Mitgliederdaten!E:E,Mitgliederdaten!H5))</f>
        <v>24</v>
      </c>
      <c r="E10" s="11"/>
      <c r="F10" s="34">
        <v>191</v>
      </c>
      <c r="G10" s="34">
        <v>169</v>
      </c>
      <c r="H10" s="34">
        <v>175</v>
      </c>
      <c r="I10" s="34">
        <v>164</v>
      </c>
      <c r="J10" s="34">
        <v>193</v>
      </c>
      <c r="K10" s="34">
        <v>179</v>
      </c>
      <c r="L10" s="34">
        <v>169</v>
      </c>
      <c r="M10" s="34">
        <v>185</v>
      </c>
      <c r="O10" s="10">
        <f t="shared" si="0"/>
        <v>1425</v>
      </c>
      <c r="P10" s="83">
        <f t="shared" si="1"/>
        <v>178.125</v>
      </c>
      <c r="Q10" s="14">
        <f>IF(F10="","",IF(D10="kein",'HC-Tabelle'!D9,D10))</f>
        <v>24</v>
      </c>
      <c r="R10" s="10">
        <f t="shared" si="2"/>
        <v>1617</v>
      </c>
      <c r="S10" s="83">
        <f t="shared" si="3"/>
        <v>202.125</v>
      </c>
      <c r="T10" s="99"/>
      <c r="U10" s="100"/>
      <c r="V10" s="99"/>
      <c r="W10" s="100"/>
    </row>
    <row r="11" spans="1:23">
      <c r="A11" s="36"/>
      <c r="B11" s="31"/>
      <c r="C11" s="31"/>
      <c r="D11" s="27"/>
      <c r="E11" s="23"/>
      <c r="F11" s="37"/>
      <c r="G11" s="37"/>
      <c r="H11" s="37"/>
      <c r="I11" s="37"/>
      <c r="J11" s="37"/>
      <c r="K11" s="37"/>
      <c r="L11" s="37"/>
      <c r="M11" s="37"/>
      <c r="N11" s="23"/>
      <c r="O11" s="27"/>
      <c r="P11" s="85"/>
      <c r="Q11" s="27"/>
      <c r="R11" s="27"/>
      <c r="S11" s="85"/>
      <c r="T11" s="27"/>
      <c r="U11" s="85"/>
      <c r="V11" s="27"/>
      <c r="W11" s="85"/>
    </row>
    <row r="12" spans="1:23">
      <c r="A12" s="38"/>
      <c r="B12" s="32"/>
      <c r="C12" s="32"/>
      <c r="D12" s="30"/>
      <c r="E12" s="23"/>
      <c r="F12" s="39"/>
      <c r="G12" s="39"/>
      <c r="H12" s="39"/>
      <c r="I12" s="39"/>
      <c r="J12" s="39"/>
      <c r="K12" s="39"/>
      <c r="L12" s="39"/>
      <c r="M12" s="39"/>
      <c r="N12" s="23"/>
      <c r="O12" s="30"/>
      <c r="P12" s="86"/>
      <c r="Q12" s="30"/>
      <c r="R12" s="30"/>
      <c r="S12" s="86"/>
      <c r="T12" s="30"/>
      <c r="U12" s="86"/>
      <c r="V12" s="30"/>
      <c r="W12" s="86"/>
    </row>
    <row r="13" spans="1:23">
      <c r="A13" s="33" t="s">
        <v>24</v>
      </c>
      <c r="B13" s="9" t="str">
        <f>IF(A13="","",INDEX(Mitgliederdaten!C:C,Mitgliederdaten!H6))</f>
        <v xml:space="preserve">Bacchi </v>
      </c>
      <c r="C13" s="9" t="str">
        <f>IF(A13="","",INDEX(Mitgliederdaten!D:D,Mitgliederdaten!H6))</f>
        <v>Pascal</v>
      </c>
      <c r="D13" s="14">
        <f>IF(A13="","",INDEX(Mitgliederdaten!E:E,Mitgliederdaten!H6))</f>
        <v>24</v>
      </c>
      <c r="E13" s="11"/>
      <c r="F13" s="34">
        <v>157</v>
      </c>
      <c r="G13" s="34">
        <v>150</v>
      </c>
      <c r="H13" s="34">
        <v>206</v>
      </c>
      <c r="I13" s="34">
        <v>182</v>
      </c>
      <c r="J13" s="34">
        <v>140</v>
      </c>
      <c r="K13" s="34">
        <v>187</v>
      </c>
      <c r="L13" s="34">
        <v>173</v>
      </c>
      <c r="M13" s="34">
        <v>195</v>
      </c>
      <c r="O13" s="10">
        <f t="shared" si="0"/>
        <v>1390</v>
      </c>
      <c r="P13" s="83">
        <f t="shared" si="1"/>
        <v>173.75</v>
      </c>
      <c r="Q13" s="14">
        <f>IF(F13="","",IF(D13="kein",'HC-Tabelle'!D10,D13))</f>
        <v>24</v>
      </c>
      <c r="R13" s="10">
        <f t="shared" si="2"/>
        <v>1582</v>
      </c>
      <c r="S13" s="83">
        <f t="shared" si="3"/>
        <v>197.75</v>
      </c>
      <c r="T13" s="99">
        <f>IF(AND(M13&gt;0,M14&gt;0),O13+O14,"")</f>
        <v>2843</v>
      </c>
      <c r="U13" s="100">
        <f t="shared" ref="U13" si="7">IF(AND(M13&gt;0,M14&gt;0),T13/16,"")</f>
        <v>177.6875</v>
      </c>
      <c r="V13" s="99">
        <f t="shared" ref="V13" si="8">IF(AND(M13&gt;0,M14&gt;0),R13+R14,"")</f>
        <v>3179</v>
      </c>
      <c r="W13" s="100">
        <f t="shared" ref="W13" si="9">IF(AND(M13&gt;0,M14&gt;0),V13/16,"")</f>
        <v>198.6875</v>
      </c>
    </row>
    <row r="14" spans="1:23">
      <c r="A14" s="33" t="s">
        <v>28</v>
      </c>
      <c r="B14" s="9" t="str">
        <f>IF(A14="","",INDEX(Mitgliederdaten!C:C,Mitgliederdaten!H7))</f>
        <v xml:space="preserve">Fehr </v>
      </c>
      <c r="C14" s="9" t="str">
        <f>IF(A14="","",INDEX(Mitgliederdaten!D:D,Mitgliederdaten!H7))</f>
        <v>Patrick</v>
      </c>
      <c r="D14" s="14">
        <f>IF(A14="","",INDEX(Mitgliederdaten!E:E,Mitgliederdaten!H7))</f>
        <v>18</v>
      </c>
      <c r="E14" s="11"/>
      <c r="F14" s="34">
        <v>172</v>
      </c>
      <c r="G14" s="34">
        <v>180</v>
      </c>
      <c r="H14" s="34">
        <v>159</v>
      </c>
      <c r="I14" s="34">
        <v>215</v>
      </c>
      <c r="J14" s="34">
        <v>156</v>
      </c>
      <c r="K14" s="34">
        <v>163</v>
      </c>
      <c r="L14" s="34">
        <v>206</v>
      </c>
      <c r="M14" s="34">
        <v>202</v>
      </c>
      <c r="O14" s="10">
        <f t="shared" si="0"/>
        <v>1453</v>
      </c>
      <c r="P14" s="83">
        <f t="shared" si="1"/>
        <v>181.625</v>
      </c>
      <c r="Q14" s="14">
        <f>IF(F14="","",IF(D14="kein",'HC-Tabelle'!D11,D14))</f>
        <v>18</v>
      </c>
      <c r="R14" s="10">
        <f t="shared" si="2"/>
        <v>1597</v>
      </c>
      <c r="S14" s="83">
        <f t="shared" si="3"/>
        <v>199.625</v>
      </c>
      <c r="T14" s="99"/>
      <c r="U14" s="100"/>
      <c r="V14" s="99"/>
      <c r="W14" s="100"/>
    </row>
    <row r="15" spans="1:23">
      <c r="A15" s="36"/>
      <c r="B15" s="31"/>
      <c r="C15" s="31"/>
      <c r="D15" s="27"/>
      <c r="E15" s="23"/>
      <c r="F15" s="37"/>
      <c r="G15" s="37"/>
      <c r="H15" s="37"/>
      <c r="I15" s="37"/>
      <c r="J15" s="37"/>
      <c r="K15" s="37"/>
      <c r="L15" s="37"/>
      <c r="M15" s="37"/>
      <c r="N15" s="23"/>
      <c r="O15" s="27"/>
      <c r="P15" s="85"/>
      <c r="Q15" s="27"/>
      <c r="R15" s="27"/>
      <c r="S15" s="85"/>
      <c r="T15" s="27"/>
      <c r="U15" s="85"/>
      <c r="V15" s="27"/>
      <c r="W15" s="85"/>
    </row>
    <row r="16" spans="1:23">
      <c r="A16" s="38"/>
      <c r="B16" s="32"/>
      <c r="C16" s="32"/>
      <c r="D16" s="30"/>
      <c r="E16" s="23"/>
      <c r="F16" s="39"/>
      <c r="G16" s="39"/>
      <c r="H16" s="39"/>
      <c r="I16" s="39"/>
      <c r="J16" s="39"/>
      <c r="K16" s="39"/>
      <c r="L16" s="39"/>
      <c r="M16" s="39"/>
      <c r="N16" s="23"/>
      <c r="O16" s="30"/>
      <c r="P16" s="86"/>
      <c r="Q16" s="30"/>
      <c r="R16" s="30"/>
      <c r="S16" s="86"/>
      <c r="T16" s="30"/>
      <c r="U16" s="86"/>
      <c r="V16" s="30"/>
      <c r="W16" s="86"/>
    </row>
    <row r="17" spans="1:23">
      <c r="A17" s="33" t="s">
        <v>26</v>
      </c>
      <c r="B17" s="9" t="str">
        <f>IF(A17="","",INDEX(Mitgliederdaten!C:C,Mitgliederdaten!H8))</f>
        <v xml:space="preserve">Famà </v>
      </c>
      <c r="C17" s="9" t="str">
        <f>IF(A17="","",INDEX(Mitgliederdaten!D:D,Mitgliederdaten!H8))</f>
        <v>Tindaro</v>
      </c>
      <c r="D17" s="14">
        <f>IF(A17="","",INDEX(Mitgliederdaten!E:E,Mitgliederdaten!H8))</f>
        <v>25</v>
      </c>
      <c r="E17" s="11"/>
      <c r="F17" s="34">
        <v>127</v>
      </c>
      <c r="G17" s="34">
        <v>221</v>
      </c>
      <c r="H17" s="34">
        <v>175</v>
      </c>
      <c r="I17" s="34">
        <v>202</v>
      </c>
      <c r="J17" s="34">
        <v>150</v>
      </c>
      <c r="K17" s="34">
        <v>230</v>
      </c>
      <c r="L17" s="34">
        <v>133</v>
      </c>
      <c r="M17" s="34">
        <v>177</v>
      </c>
      <c r="O17" s="10">
        <f t="shared" si="0"/>
        <v>1415</v>
      </c>
      <c r="P17" s="83">
        <f t="shared" si="1"/>
        <v>176.875</v>
      </c>
      <c r="Q17" s="14">
        <f>IF(F17="","",IF(D17="kein",'HC-Tabelle'!D12,D17))</f>
        <v>25</v>
      </c>
      <c r="R17" s="10">
        <f t="shared" si="2"/>
        <v>1615</v>
      </c>
      <c r="S17" s="83">
        <f t="shared" si="3"/>
        <v>201.875</v>
      </c>
      <c r="T17" s="99">
        <f t="shared" ref="T17" si="10">IF(AND(M17&gt;0,M18&gt;0),O17+O18,"")</f>
        <v>2756</v>
      </c>
      <c r="U17" s="100">
        <f t="shared" ref="U17" si="11">IF(AND(M17&gt;0,M18&gt;0),T17/16,"")</f>
        <v>172.25</v>
      </c>
      <c r="V17" s="99">
        <f t="shared" ref="V17" si="12">IF(AND(M17&gt;0,M18&gt;0),R17+R18,"")</f>
        <v>3188</v>
      </c>
      <c r="W17" s="100">
        <f t="shared" ref="W17" si="13">IF(AND(M17&gt;0,M18&gt;0),V17/16,"")</f>
        <v>199.25</v>
      </c>
    </row>
    <row r="18" spans="1:23">
      <c r="A18" s="33" t="s">
        <v>108</v>
      </c>
      <c r="B18" s="9" t="str">
        <f>IF(A18="","",INDEX(Mitgliederdaten!C:C,Mitgliederdaten!H9))</f>
        <v xml:space="preserve">Bächler </v>
      </c>
      <c r="C18" s="9" t="str">
        <f>IF(A18="","",INDEX(Mitgliederdaten!D:D,Mitgliederdaten!H9))</f>
        <v>Sandro</v>
      </c>
      <c r="D18" s="14" t="str">
        <f>IF(A18="","",INDEX(Mitgliederdaten!E:E,Mitgliederdaten!H9))</f>
        <v>kein</v>
      </c>
      <c r="E18" s="11"/>
      <c r="F18" s="34">
        <v>194</v>
      </c>
      <c r="G18" s="34">
        <v>146</v>
      </c>
      <c r="H18" s="34">
        <v>158</v>
      </c>
      <c r="I18" s="34">
        <v>174</v>
      </c>
      <c r="J18" s="34">
        <v>190</v>
      </c>
      <c r="K18" s="34">
        <v>150</v>
      </c>
      <c r="L18" s="34">
        <v>195</v>
      </c>
      <c r="M18" s="34">
        <v>134</v>
      </c>
      <c r="O18" s="10">
        <f t="shared" si="0"/>
        <v>1341</v>
      </c>
      <c r="P18" s="83">
        <f t="shared" si="1"/>
        <v>167.625</v>
      </c>
      <c r="Q18" s="14">
        <f>IF(F18="","",IF(D18="kein",'HC-Tabelle'!D13,D18))</f>
        <v>29</v>
      </c>
      <c r="R18" s="10">
        <f t="shared" si="2"/>
        <v>1573</v>
      </c>
      <c r="S18" s="83">
        <f t="shared" si="3"/>
        <v>196.625</v>
      </c>
      <c r="T18" s="99"/>
      <c r="U18" s="100"/>
      <c r="V18" s="99"/>
      <c r="W18" s="100"/>
    </row>
    <row r="19" spans="1:23">
      <c r="A19" s="36"/>
      <c r="B19" s="31"/>
      <c r="C19" s="31"/>
      <c r="D19" s="27"/>
      <c r="E19" s="23"/>
      <c r="F19" s="37"/>
      <c r="G19" s="37"/>
      <c r="H19" s="37"/>
      <c r="I19" s="37"/>
      <c r="J19" s="37"/>
      <c r="K19" s="37"/>
      <c r="L19" s="37"/>
      <c r="M19" s="37"/>
      <c r="N19" s="23"/>
      <c r="O19" s="27"/>
      <c r="P19" s="85"/>
      <c r="Q19" s="27"/>
      <c r="R19" s="27"/>
      <c r="S19" s="85"/>
      <c r="T19" s="27"/>
      <c r="U19" s="85"/>
      <c r="V19" s="27"/>
      <c r="W19" s="85"/>
    </row>
    <row r="20" spans="1:23">
      <c r="A20" s="38"/>
      <c r="B20" s="32"/>
      <c r="C20" s="32"/>
      <c r="D20" s="30"/>
      <c r="E20" s="23"/>
      <c r="F20" s="39"/>
      <c r="G20" s="39"/>
      <c r="H20" s="39"/>
      <c r="I20" s="39"/>
      <c r="J20" s="39"/>
      <c r="K20" s="39"/>
      <c r="L20" s="39"/>
      <c r="M20" s="39"/>
      <c r="N20" s="23"/>
      <c r="O20" s="30"/>
      <c r="P20" s="86"/>
      <c r="Q20" s="30"/>
      <c r="R20" s="30"/>
      <c r="S20" s="86"/>
      <c r="T20" s="30"/>
      <c r="U20" s="86"/>
      <c r="V20" s="30"/>
      <c r="W20" s="86"/>
    </row>
    <row r="21" spans="1:23">
      <c r="A21" s="33" t="s">
        <v>27</v>
      </c>
      <c r="B21" s="9" t="str">
        <f>IF(A21="","",INDEX(Mitgliederdaten!C:C,Mitgliederdaten!H10))</f>
        <v xml:space="preserve">Fehr </v>
      </c>
      <c r="C21" s="9" t="str">
        <f>IF(A21="","",INDEX(Mitgliederdaten!D:D,Mitgliederdaten!H10))</f>
        <v>Markus</v>
      </c>
      <c r="D21" s="14">
        <f>IF(A21="","",INDEX(Mitgliederdaten!E:E,Mitgliederdaten!H10))</f>
        <v>48</v>
      </c>
      <c r="E21" s="11"/>
      <c r="F21" s="34">
        <v>143</v>
      </c>
      <c r="G21" s="34">
        <v>204</v>
      </c>
      <c r="H21" s="34">
        <v>155</v>
      </c>
      <c r="I21" s="34">
        <v>170</v>
      </c>
      <c r="J21" s="34">
        <v>118</v>
      </c>
      <c r="K21" s="34">
        <v>162</v>
      </c>
      <c r="L21" s="34">
        <v>162</v>
      </c>
      <c r="M21" s="34">
        <v>130</v>
      </c>
      <c r="O21" s="10">
        <f t="shared" si="0"/>
        <v>1244</v>
      </c>
      <c r="P21" s="83">
        <f t="shared" si="1"/>
        <v>155.5</v>
      </c>
      <c r="Q21" s="14">
        <f>IF(F21="","",IF(D21="kein",'HC-Tabelle'!D14,D21))</f>
        <v>48</v>
      </c>
      <c r="R21" s="10">
        <f t="shared" si="2"/>
        <v>1628</v>
      </c>
      <c r="S21" s="83">
        <f t="shared" si="3"/>
        <v>203.5</v>
      </c>
      <c r="T21" s="99">
        <f t="shared" ref="T21" si="14">IF(AND(M21&gt;0,M22&gt;0),O21+O22,"")</f>
        <v>2407</v>
      </c>
      <c r="U21" s="100">
        <f t="shared" ref="U21" si="15">IF(AND(M21&gt;0,M22&gt;0),T21/16,"")</f>
        <v>150.4375</v>
      </c>
      <c r="V21" s="99">
        <f t="shared" ref="V21" si="16">IF(AND(M21&gt;0,M22&gt;0),R21+R22,"")</f>
        <v>3159</v>
      </c>
      <c r="W21" s="100">
        <f t="shared" ref="W21" si="17">IF(AND(M21&gt;0,M22&gt;0),V21/16,"")</f>
        <v>197.4375</v>
      </c>
    </row>
    <row r="22" spans="1:23">
      <c r="A22" s="33" t="s">
        <v>158</v>
      </c>
      <c r="B22" s="9" t="str">
        <f>IF(A22="","",INDEX(Mitgliederdaten!C:C,Mitgliederdaten!H11))</f>
        <v xml:space="preserve">Fehr </v>
      </c>
      <c r="C22" s="9" t="str">
        <f>IF(A22="","",INDEX(Mitgliederdaten!D:D,Mitgliederdaten!H11))</f>
        <v>Marcel</v>
      </c>
      <c r="D22" s="14" t="str">
        <f>IF(A22="","",INDEX(Mitgliederdaten!E:E,Mitgliederdaten!H11))</f>
        <v>kein</v>
      </c>
      <c r="E22" s="11"/>
      <c r="F22" s="34">
        <v>152</v>
      </c>
      <c r="G22" s="34">
        <v>127</v>
      </c>
      <c r="H22" s="34">
        <v>163</v>
      </c>
      <c r="I22" s="34">
        <v>174</v>
      </c>
      <c r="J22" s="34">
        <v>103</v>
      </c>
      <c r="K22" s="34">
        <v>156</v>
      </c>
      <c r="L22" s="34">
        <v>147</v>
      </c>
      <c r="M22" s="34">
        <v>141</v>
      </c>
      <c r="O22" s="10">
        <f t="shared" si="0"/>
        <v>1163</v>
      </c>
      <c r="P22" s="83">
        <f t="shared" si="1"/>
        <v>145.375</v>
      </c>
      <c r="Q22" s="14">
        <f>IF(F22="","",IF(D22="kein",'HC-Tabelle'!D15,D22))</f>
        <v>46</v>
      </c>
      <c r="R22" s="10">
        <f t="shared" si="2"/>
        <v>1531</v>
      </c>
      <c r="S22" s="83">
        <f t="shared" si="3"/>
        <v>191.375</v>
      </c>
      <c r="T22" s="99"/>
      <c r="U22" s="100"/>
      <c r="V22" s="99"/>
      <c r="W22" s="100"/>
    </row>
    <row r="23" spans="1:23">
      <c r="A23" s="36"/>
      <c r="B23" s="31"/>
      <c r="C23" s="31"/>
      <c r="D23" s="27"/>
      <c r="E23" s="23"/>
      <c r="F23" s="37"/>
      <c r="G23" s="37"/>
      <c r="H23" s="37"/>
      <c r="I23" s="37"/>
      <c r="J23" s="37"/>
      <c r="K23" s="37"/>
      <c r="L23" s="37"/>
      <c r="M23" s="37"/>
      <c r="N23" s="23"/>
      <c r="O23" s="27"/>
      <c r="P23" s="85"/>
      <c r="Q23" s="27"/>
      <c r="R23" s="27"/>
      <c r="S23" s="85"/>
      <c r="T23" s="27"/>
      <c r="U23" s="85"/>
      <c r="V23" s="27"/>
      <c r="W23" s="85"/>
    </row>
    <row r="24" spans="1:23">
      <c r="A24" s="38"/>
      <c r="B24" s="32"/>
      <c r="C24" s="32"/>
      <c r="D24" s="30"/>
      <c r="E24" s="23"/>
      <c r="F24" s="39"/>
      <c r="G24" s="39"/>
      <c r="H24" s="39"/>
      <c r="I24" s="39"/>
      <c r="J24" s="39"/>
      <c r="K24" s="39"/>
      <c r="L24" s="39"/>
      <c r="M24" s="39"/>
      <c r="N24" s="23"/>
      <c r="O24" s="30"/>
      <c r="P24" s="86"/>
      <c r="Q24" s="30"/>
      <c r="R24" s="30"/>
      <c r="S24" s="86"/>
      <c r="T24" s="30"/>
      <c r="U24" s="86"/>
      <c r="V24" s="30"/>
      <c r="W24" s="86"/>
    </row>
    <row r="25" spans="1:23">
      <c r="A25" s="33" t="s">
        <v>162</v>
      </c>
      <c r="B25" s="9" t="str">
        <f>IF(A25="","",INDEX(Mitgliederdaten!C:C,Mitgliederdaten!H12))</f>
        <v xml:space="preserve">Tellenbach </v>
      </c>
      <c r="C25" s="9" t="str">
        <f>IF(A25="","",INDEX(Mitgliederdaten!D:D,Mitgliederdaten!H12))</f>
        <v>Kevin</v>
      </c>
      <c r="D25" s="14" t="str">
        <f>IF(A25="","",INDEX(Mitgliederdaten!E:E,Mitgliederdaten!H12))</f>
        <v>kein</v>
      </c>
      <c r="E25" s="11"/>
      <c r="F25" s="34">
        <v>192</v>
      </c>
      <c r="G25" s="34">
        <v>147</v>
      </c>
      <c r="H25" s="34">
        <v>207</v>
      </c>
      <c r="I25" s="34">
        <v>169</v>
      </c>
      <c r="J25" s="34">
        <v>148</v>
      </c>
      <c r="K25" s="34">
        <v>181</v>
      </c>
      <c r="L25" s="34">
        <v>155</v>
      </c>
      <c r="M25" s="34">
        <v>145</v>
      </c>
      <c r="O25" s="10">
        <f t="shared" si="0"/>
        <v>1344</v>
      </c>
      <c r="P25" s="83">
        <f t="shared" si="1"/>
        <v>168</v>
      </c>
      <c r="Q25" s="14">
        <f>IF(F25="","",IF(D25="kein",'HC-Tabelle'!D16,D25))</f>
        <v>25</v>
      </c>
      <c r="R25" s="10">
        <f t="shared" si="2"/>
        <v>1544</v>
      </c>
      <c r="S25" s="83">
        <f t="shared" si="3"/>
        <v>193</v>
      </c>
      <c r="T25" s="99">
        <f t="shared" ref="T25" si="18">IF(AND(M25&gt;0,M26&gt;0),O25+O26,"")</f>
        <v>2540</v>
      </c>
      <c r="U25" s="100">
        <f t="shared" ref="U25" si="19">IF(AND(M25&gt;0,M26&gt;0),T25/16,"")</f>
        <v>158.75</v>
      </c>
      <c r="V25" s="99">
        <f t="shared" ref="V25" si="20">IF(AND(M25&gt;0,M26&gt;0),R25+R26,"")</f>
        <v>3020</v>
      </c>
      <c r="W25" s="100">
        <f t="shared" ref="W25" si="21">IF(AND(M25&gt;0,M26&gt;0),V25/16,"")</f>
        <v>188.75</v>
      </c>
    </row>
    <row r="26" spans="1:23">
      <c r="A26" s="33" t="s">
        <v>39</v>
      </c>
      <c r="B26" s="9" t="str">
        <f>IF(A26="","",INDEX(Mitgliederdaten!C:C,Mitgliederdaten!H13))</f>
        <v xml:space="preserve">Tellenbach </v>
      </c>
      <c r="C26" s="9" t="str">
        <f>IF(A26="","",INDEX(Mitgliederdaten!D:D,Mitgliederdaten!H13))</f>
        <v>Hansruedi</v>
      </c>
      <c r="D26" s="14">
        <f>IF(A26="","",INDEX(Mitgliederdaten!E:E,Mitgliederdaten!H13))</f>
        <v>35</v>
      </c>
      <c r="E26" s="11"/>
      <c r="F26" s="34">
        <v>169</v>
      </c>
      <c r="G26" s="34">
        <v>161</v>
      </c>
      <c r="H26" s="34">
        <v>154</v>
      </c>
      <c r="I26" s="34">
        <v>147</v>
      </c>
      <c r="J26" s="34">
        <v>122</v>
      </c>
      <c r="K26" s="34">
        <v>167</v>
      </c>
      <c r="L26" s="34">
        <v>108</v>
      </c>
      <c r="M26" s="34">
        <v>168</v>
      </c>
      <c r="O26" s="10">
        <f t="shared" si="0"/>
        <v>1196</v>
      </c>
      <c r="P26" s="83">
        <f t="shared" si="1"/>
        <v>149.5</v>
      </c>
      <c r="Q26" s="14">
        <f>IF(F26="","",IF(D26="kein",'HC-Tabelle'!D17,D26))</f>
        <v>35</v>
      </c>
      <c r="R26" s="10">
        <f t="shared" si="2"/>
        <v>1476</v>
      </c>
      <c r="S26" s="83">
        <f t="shared" si="3"/>
        <v>184.5</v>
      </c>
      <c r="T26" s="99"/>
      <c r="U26" s="100"/>
      <c r="V26" s="99"/>
      <c r="W26" s="100"/>
    </row>
    <row r="27" spans="1:23">
      <c r="A27" s="36"/>
      <c r="B27" s="31"/>
      <c r="C27" s="31"/>
      <c r="D27" s="27"/>
      <c r="E27" s="23"/>
      <c r="F27" s="37"/>
      <c r="G27" s="37"/>
      <c r="H27" s="37"/>
      <c r="I27" s="37"/>
      <c r="J27" s="37"/>
      <c r="K27" s="37"/>
      <c r="L27" s="37"/>
      <c r="M27" s="37"/>
      <c r="N27" s="23"/>
      <c r="O27" s="27"/>
      <c r="P27" s="85"/>
      <c r="Q27" s="27"/>
      <c r="R27" s="27"/>
      <c r="S27" s="85"/>
      <c r="T27" s="27"/>
      <c r="U27" s="85"/>
      <c r="V27" s="27"/>
      <c r="W27" s="85"/>
    </row>
    <row r="28" spans="1:23">
      <c r="A28" s="38"/>
      <c r="B28" s="32"/>
      <c r="C28" s="32"/>
      <c r="D28" s="30"/>
      <c r="E28" s="23"/>
      <c r="F28" s="39"/>
      <c r="G28" s="39"/>
      <c r="H28" s="39"/>
      <c r="I28" s="39"/>
      <c r="J28" s="39"/>
      <c r="K28" s="39"/>
      <c r="L28" s="39"/>
      <c r="M28" s="39"/>
      <c r="N28" s="23"/>
      <c r="O28" s="30"/>
      <c r="P28" s="86"/>
      <c r="Q28" s="30"/>
      <c r="R28" s="30"/>
      <c r="S28" s="86"/>
      <c r="T28" s="30"/>
      <c r="U28" s="86"/>
      <c r="V28" s="30"/>
      <c r="W28" s="86"/>
    </row>
    <row r="29" spans="1:23">
      <c r="A29" s="33" t="s">
        <v>83</v>
      </c>
      <c r="B29" s="9" t="str">
        <f>IF(A29="","",INDEX(Mitgliederdaten!C:C,Mitgliederdaten!H14))</f>
        <v>Winiger</v>
      </c>
      <c r="C29" s="9" t="str">
        <f>IF(A29="","",INDEX(Mitgliederdaten!D:D,Mitgliederdaten!H14))</f>
        <v>Elias</v>
      </c>
      <c r="D29" s="14" t="str">
        <f>IF(A29="","",INDEX(Mitgliederdaten!E:E,Mitgliederdaten!H14))</f>
        <v>kein</v>
      </c>
      <c r="E29" s="11"/>
      <c r="F29" s="34">
        <v>129</v>
      </c>
      <c r="G29" s="34">
        <v>169</v>
      </c>
      <c r="H29" s="34">
        <v>120</v>
      </c>
      <c r="I29" s="34">
        <v>124</v>
      </c>
      <c r="J29" s="34">
        <v>137</v>
      </c>
      <c r="K29" s="34">
        <v>174</v>
      </c>
      <c r="L29" s="34">
        <v>169</v>
      </c>
      <c r="M29" s="34">
        <v>143</v>
      </c>
      <c r="O29" s="10">
        <f t="shared" si="0"/>
        <v>1165</v>
      </c>
      <c r="P29" s="83">
        <f t="shared" si="1"/>
        <v>145.625</v>
      </c>
      <c r="Q29" s="14">
        <f>IF(F29="","",IF(D29="kein",'HC-Tabelle'!D18,D29))</f>
        <v>48</v>
      </c>
      <c r="R29" s="10">
        <f t="shared" si="2"/>
        <v>1549</v>
      </c>
      <c r="S29" s="83">
        <f t="shared" si="3"/>
        <v>193.625</v>
      </c>
      <c r="T29" s="99">
        <f t="shared" ref="T29" si="22">IF(AND(M29&gt;0,M30&gt;0),O29+O30,"")</f>
        <v>2012</v>
      </c>
      <c r="U29" s="100">
        <f t="shared" ref="U29" si="23">IF(AND(M29&gt;0,M30&gt;0),T29/16,"")</f>
        <v>125.75</v>
      </c>
      <c r="V29" s="99">
        <f t="shared" ref="V29" si="24">IF(AND(M29&gt;0,M30&gt;0),R29+R30,"")</f>
        <v>2876</v>
      </c>
      <c r="W29" s="100">
        <f t="shared" ref="W29" si="25">IF(AND(M29&gt;0,M30&gt;0),V29/16,"")</f>
        <v>179.75</v>
      </c>
    </row>
    <row r="30" spans="1:23">
      <c r="A30" s="33" t="s">
        <v>142</v>
      </c>
      <c r="B30" s="9" t="str">
        <f>IF(A30="","",INDEX(Mitgliederdaten!C:C,Mitgliederdaten!H15))</f>
        <v xml:space="preserve">Hodzic </v>
      </c>
      <c r="C30" s="9" t="str">
        <f>IF(A30="","",INDEX(Mitgliederdaten!D:D,Mitgliederdaten!H15))</f>
        <v>Levin</v>
      </c>
      <c r="D30" s="14" t="str">
        <f>IF(A30="","",INDEX(Mitgliederdaten!E:E,Mitgliederdaten!H15))</f>
        <v>kein</v>
      </c>
      <c r="E30" s="11"/>
      <c r="F30" s="34">
        <v>131</v>
      </c>
      <c r="G30" s="34">
        <v>123</v>
      </c>
      <c r="H30" s="34">
        <v>98</v>
      </c>
      <c r="I30" s="34">
        <v>106</v>
      </c>
      <c r="J30" s="34">
        <v>96</v>
      </c>
      <c r="K30" s="34">
        <v>145</v>
      </c>
      <c r="L30" s="34">
        <v>11</v>
      </c>
      <c r="M30" s="34">
        <v>137</v>
      </c>
      <c r="O30" s="10">
        <f t="shared" si="0"/>
        <v>847</v>
      </c>
      <c r="P30" s="83">
        <f t="shared" si="1"/>
        <v>105.875</v>
      </c>
      <c r="Q30" s="14">
        <f>IF(F30="","",IF(D30="kein",'HC-Tabelle'!D19,D30))</f>
        <v>60</v>
      </c>
      <c r="R30" s="10">
        <f t="shared" si="2"/>
        <v>1327</v>
      </c>
      <c r="S30" s="83">
        <f t="shared" si="3"/>
        <v>165.875</v>
      </c>
      <c r="T30" s="99"/>
      <c r="U30" s="100"/>
      <c r="V30" s="99"/>
      <c r="W30" s="100"/>
    </row>
    <row r="31" spans="1:23">
      <c r="A31" s="36"/>
      <c r="B31" s="31"/>
      <c r="C31" s="31"/>
      <c r="D31" s="27"/>
      <c r="E31" s="23"/>
      <c r="F31" s="37"/>
      <c r="G31" s="37"/>
      <c r="H31" s="37"/>
      <c r="I31" s="37"/>
      <c r="J31" s="37"/>
      <c r="K31" s="37"/>
      <c r="L31" s="37"/>
      <c r="M31" s="37"/>
      <c r="N31" s="23"/>
      <c r="O31" s="27"/>
      <c r="P31" s="85"/>
      <c r="Q31" s="27"/>
      <c r="R31" s="27"/>
      <c r="S31" s="85"/>
      <c r="T31" s="27"/>
      <c r="U31" s="85"/>
      <c r="V31" s="27"/>
      <c r="W31" s="85"/>
    </row>
    <row r="32" spans="1:23">
      <c r="A32" s="38"/>
      <c r="B32" s="32"/>
      <c r="C32" s="32"/>
      <c r="D32" s="30"/>
      <c r="E32" s="23"/>
      <c r="F32" s="39"/>
      <c r="G32" s="39"/>
      <c r="H32" s="39"/>
      <c r="I32" s="39"/>
      <c r="J32" s="39"/>
      <c r="K32" s="39"/>
      <c r="L32" s="39"/>
      <c r="M32" s="39"/>
      <c r="N32" s="23"/>
      <c r="O32" s="30"/>
      <c r="P32" s="86"/>
      <c r="Q32" s="30"/>
      <c r="R32" s="30"/>
      <c r="S32" s="86"/>
      <c r="T32" s="30"/>
      <c r="U32" s="86"/>
      <c r="V32" s="30"/>
      <c r="W32" s="86"/>
    </row>
    <row r="33" spans="1:23">
      <c r="A33" s="33"/>
      <c r="B33" s="9" t="str">
        <f>IF(A33="","",INDEX(Mitgliederdaten!C:C,Mitgliederdaten!H16))</f>
        <v/>
      </c>
      <c r="C33" s="9" t="str">
        <f>IF(A33="","",INDEX(Mitgliederdaten!D:D,Mitgliederdaten!H16))</f>
        <v/>
      </c>
      <c r="D33" s="14" t="str">
        <f>IF(A33="","",INDEX(Mitgliederdaten!E:E,Mitgliederdaten!H16))</f>
        <v/>
      </c>
      <c r="E33" s="11"/>
      <c r="F33" s="34"/>
      <c r="G33" s="34"/>
      <c r="H33" s="34"/>
      <c r="I33" s="34"/>
      <c r="J33" s="34"/>
      <c r="K33" s="34"/>
      <c r="L33" s="34"/>
      <c r="M33" s="34"/>
      <c r="O33" s="10" t="str">
        <f t="shared" si="0"/>
        <v/>
      </c>
      <c r="P33" s="83" t="str">
        <f t="shared" si="1"/>
        <v/>
      </c>
      <c r="Q33" s="14" t="str">
        <f>IF(F33="","",IF(D33="kein",'HC-Tabelle'!D20,D33))</f>
        <v/>
      </c>
      <c r="R33" s="10" t="str">
        <f t="shared" si="2"/>
        <v/>
      </c>
      <c r="S33" s="83" t="str">
        <f t="shared" si="3"/>
        <v/>
      </c>
      <c r="T33" s="99" t="str">
        <f t="shared" ref="T33" si="26">IF(AND(M33&gt;0,M34&gt;0),O33+O34,"")</f>
        <v/>
      </c>
      <c r="U33" s="100" t="str">
        <f t="shared" ref="U33" si="27">IF(AND(M33&gt;0,M34&gt;0),T33/16,"")</f>
        <v/>
      </c>
      <c r="V33" s="99" t="str">
        <f t="shared" ref="V33" si="28">IF(AND(M33&gt;0,M34&gt;0),R33+R34,"")</f>
        <v/>
      </c>
      <c r="W33" s="100" t="str">
        <f t="shared" ref="W33" si="29">IF(AND(M33&gt;0,M34&gt;0),V33/16,"")</f>
        <v/>
      </c>
    </row>
    <row r="34" spans="1:23">
      <c r="A34" s="33"/>
      <c r="B34" s="9" t="str">
        <f>IF(A34="","",INDEX(Mitgliederdaten!C:C,Mitgliederdaten!H17))</f>
        <v/>
      </c>
      <c r="C34" s="9" t="str">
        <f>IF(A34="","",INDEX(Mitgliederdaten!D:D,Mitgliederdaten!H17))</f>
        <v/>
      </c>
      <c r="D34" s="14" t="str">
        <f>IF(A34="","",INDEX(Mitgliederdaten!E:E,Mitgliederdaten!H17))</f>
        <v/>
      </c>
      <c r="E34" s="11"/>
      <c r="F34" s="34"/>
      <c r="G34" s="34"/>
      <c r="H34" s="34"/>
      <c r="I34" s="34"/>
      <c r="J34" s="34"/>
      <c r="K34" s="34"/>
      <c r="L34" s="34"/>
      <c r="M34" s="34"/>
      <c r="O34" s="10" t="str">
        <f t="shared" si="0"/>
        <v/>
      </c>
      <c r="P34" s="83" t="str">
        <f t="shared" si="1"/>
        <v/>
      </c>
      <c r="Q34" s="14" t="str">
        <f>IF(F34="","",IF(D34="kein",'HC-Tabelle'!D21,D34))</f>
        <v/>
      </c>
      <c r="R34" s="10" t="str">
        <f t="shared" si="2"/>
        <v/>
      </c>
      <c r="S34" s="83" t="str">
        <f t="shared" si="3"/>
        <v/>
      </c>
      <c r="T34" s="99"/>
      <c r="U34" s="100"/>
      <c r="V34" s="99"/>
      <c r="W34" s="100"/>
    </row>
    <row r="35" spans="1:23">
      <c r="A35" s="36"/>
      <c r="B35" s="31"/>
      <c r="C35" s="31"/>
      <c r="D35" s="27"/>
      <c r="E35" s="23"/>
      <c r="F35" s="37"/>
      <c r="G35" s="37"/>
      <c r="H35" s="37"/>
      <c r="I35" s="37"/>
      <c r="J35" s="37"/>
      <c r="K35" s="37"/>
      <c r="L35" s="37"/>
      <c r="M35" s="37"/>
      <c r="N35" s="23"/>
      <c r="O35" s="27"/>
      <c r="P35" s="85"/>
      <c r="Q35" s="27"/>
      <c r="R35" s="27"/>
      <c r="S35" s="85"/>
      <c r="T35" s="27"/>
      <c r="U35" s="85"/>
      <c r="V35" s="27"/>
      <c r="W35" s="85"/>
    </row>
    <row r="36" spans="1:23">
      <c r="A36" s="38"/>
      <c r="B36" s="32"/>
      <c r="C36" s="32"/>
      <c r="D36" s="30"/>
      <c r="E36" s="23"/>
      <c r="F36" s="39"/>
      <c r="G36" s="39"/>
      <c r="H36" s="39"/>
      <c r="I36" s="39"/>
      <c r="J36" s="39"/>
      <c r="K36" s="39"/>
      <c r="L36" s="39"/>
      <c r="M36" s="39"/>
      <c r="N36" s="23"/>
      <c r="O36" s="30"/>
      <c r="P36" s="86"/>
      <c r="Q36" s="30"/>
      <c r="R36" s="30"/>
      <c r="S36" s="86"/>
      <c r="T36" s="30"/>
      <c r="U36" s="86"/>
      <c r="V36" s="30"/>
      <c r="W36" s="86"/>
    </row>
    <row r="37" spans="1:23">
      <c r="A37" s="33"/>
      <c r="B37" s="9" t="str">
        <f>IF(A37="","",INDEX(Mitgliederdaten!C:C,Mitgliederdaten!H18))</f>
        <v/>
      </c>
      <c r="C37" s="9" t="str">
        <f>IF(A37="","",INDEX(Mitgliederdaten!D:D,Mitgliederdaten!H18))</f>
        <v/>
      </c>
      <c r="D37" s="14" t="str">
        <f>IF(A37="","",INDEX(Mitgliederdaten!E:E,Mitgliederdaten!H18))</f>
        <v/>
      </c>
      <c r="E37" s="11"/>
      <c r="F37" s="34"/>
      <c r="G37" s="34"/>
      <c r="H37" s="34"/>
      <c r="I37" s="34"/>
      <c r="J37" s="34"/>
      <c r="K37" s="34"/>
      <c r="L37" s="34"/>
      <c r="M37" s="34"/>
      <c r="O37" s="10" t="str">
        <f t="shared" si="0"/>
        <v/>
      </c>
      <c r="P37" s="83" t="str">
        <f t="shared" si="1"/>
        <v/>
      </c>
      <c r="Q37" s="14" t="str">
        <f>IF(F37="","",IF(D37="kein",'HC-Tabelle'!D22,D37))</f>
        <v/>
      </c>
      <c r="R37" s="10" t="str">
        <f t="shared" si="2"/>
        <v/>
      </c>
      <c r="S37" s="83" t="str">
        <f t="shared" si="3"/>
        <v/>
      </c>
      <c r="T37" s="99" t="str">
        <f t="shared" ref="T37" si="30">IF(AND(M37&gt;0,M38&gt;0),O37+O38,"")</f>
        <v/>
      </c>
      <c r="U37" s="100" t="str">
        <f t="shared" ref="U37" si="31">IF(AND(M37&gt;0,M38&gt;0),T37/16,"")</f>
        <v/>
      </c>
      <c r="V37" s="99" t="str">
        <f t="shared" ref="V37" si="32">IF(AND(M37&gt;0,M38&gt;0),R37+R38,"")</f>
        <v/>
      </c>
      <c r="W37" s="100" t="str">
        <f t="shared" ref="W37" si="33">IF(AND(M37&gt;0,M38&gt;0),V37/16,"")</f>
        <v/>
      </c>
    </row>
    <row r="38" spans="1:23">
      <c r="A38" s="33"/>
      <c r="B38" s="9" t="str">
        <f>IF(A38="","",INDEX(Mitgliederdaten!C:C,Mitgliederdaten!H19))</f>
        <v/>
      </c>
      <c r="C38" s="9" t="str">
        <f>IF(A38="","",INDEX(Mitgliederdaten!D:D,Mitgliederdaten!H19))</f>
        <v/>
      </c>
      <c r="D38" s="14" t="str">
        <f>IF(A38="","",INDEX(Mitgliederdaten!E:E,Mitgliederdaten!H19))</f>
        <v/>
      </c>
      <c r="E38" s="11"/>
      <c r="F38" s="34"/>
      <c r="G38" s="34"/>
      <c r="H38" s="34"/>
      <c r="I38" s="34"/>
      <c r="J38" s="34"/>
      <c r="K38" s="34"/>
      <c r="L38" s="34"/>
      <c r="M38" s="34"/>
      <c r="O38" s="10" t="str">
        <f t="shared" si="0"/>
        <v/>
      </c>
      <c r="P38" s="83" t="str">
        <f t="shared" si="1"/>
        <v/>
      </c>
      <c r="Q38" s="14" t="str">
        <f>IF(F38="","",IF(D38="kein",'HC-Tabelle'!D23,D38))</f>
        <v/>
      </c>
      <c r="R38" s="10" t="str">
        <f t="shared" si="2"/>
        <v/>
      </c>
      <c r="S38" s="83" t="str">
        <f t="shared" si="3"/>
        <v/>
      </c>
      <c r="T38" s="99"/>
      <c r="U38" s="100"/>
      <c r="V38" s="99"/>
      <c r="W38" s="100"/>
    </row>
    <row r="39" spans="1:23">
      <c r="A39" s="36"/>
      <c r="B39" s="31"/>
      <c r="C39" s="31"/>
      <c r="D39" s="27"/>
      <c r="E39" s="23"/>
      <c r="F39" s="37"/>
      <c r="G39" s="37"/>
      <c r="H39" s="37"/>
      <c r="I39" s="37"/>
      <c r="J39" s="37"/>
      <c r="K39" s="37"/>
      <c r="L39" s="37"/>
      <c r="M39" s="37"/>
      <c r="N39" s="23"/>
      <c r="O39" s="27"/>
      <c r="P39" s="85"/>
      <c r="Q39" s="27"/>
      <c r="R39" s="27"/>
      <c r="S39" s="85"/>
      <c r="T39" s="27"/>
      <c r="U39" s="85"/>
      <c r="V39" s="27"/>
      <c r="W39" s="85"/>
    </row>
    <row r="40" spans="1:23">
      <c r="A40" s="38"/>
      <c r="B40" s="32"/>
      <c r="C40" s="32"/>
      <c r="D40" s="30"/>
      <c r="E40" s="23"/>
      <c r="F40" s="39"/>
      <c r="G40" s="39"/>
      <c r="H40" s="39"/>
      <c r="I40" s="39"/>
      <c r="J40" s="39"/>
      <c r="K40" s="39"/>
      <c r="L40" s="39"/>
      <c r="M40" s="39"/>
      <c r="N40" s="23"/>
      <c r="O40" s="30"/>
      <c r="P40" s="86"/>
      <c r="Q40" s="30"/>
      <c r="R40" s="30"/>
      <c r="S40" s="86"/>
      <c r="T40" s="30"/>
      <c r="U40" s="86"/>
      <c r="V40" s="30"/>
      <c r="W40" s="86"/>
    </row>
    <row r="41" spans="1:23">
      <c r="A41" s="33"/>
      <c r="B41" s="9" t="str">
        <f>IF(A41="","",INDEX(Mitgliederdaten!C:C,Mitgliederdaten!H20))</f>
        <v/>
      </c>
      <c r="C41" s="9" t="str">
        <f>IF(A41="","",INDEX(Mitgliederdaten!D:D,Mitgliederdaten!H20))</f>
        <v/>
      </c>
      <c r="D41" s="14" t="str">
        <f>IF(A41="","",INDEX(Mitgliederdaten!E:E,Mitgliederdaten!H20))</f>
        <v/>
      </c>
      <c r="E41" s="11"/>
      <c r="F41" s="34"/>
      <c r="G41" s="34"/>
      <c r="H41" s="34"/>
      <c r="I41" s="34"/>
      <c r="J41" s="34"/>
      <c r="K41" s="34"/>
      <c r="L41" s="34"/>
      <c r="M41" s="34"/>
      <c r="O41" s="10" t="str">
        <f t="shared" si="0"/>
        <v/>
      </c>
      <c r="P41" s="83" t="str">
        <f t="shared" si="1"/>
        <v/>
      </c>
      <c r="Q41" s="14" t="str">
        <f>IF(F41="","",IF(D41="kein",'HC-Tabelle'!D24,D41))</f>
        <v/>
      </c>
      <c r="R41" s="10" t="str">
        <f t="shared" si="2"/>
        <v/>
      </c>
      <c r="S41" s="83" t="str">
        <f t="shared" si="3"/>
        <v/>
      </c>
      <c r="T41" s="99" t="str">
        <f t="shared" ref="T41" si="34">IF(AND(M41&gt;0,M42&gt;0),O41+O42,"")</f>
        <v/>
      </c>
      <c r="U41" s="100" t="str">
        <f t="shared" ref="U41" si="35">IF(AND(M41&gt;0,M42&gt;0),T41/16,"")</f>
        <v/>
      </c>
      <c r="V41" s="99" t="str">
        <f t="shared" ref="V41" si="36">IF(AND(M41&gt;0,M42&gt;0),R41+R42,"")</f>
        <v/>
      </c>
      <c r="W41" s="100" t="str">
        <f t="shared" ref="W41" si="37">IF(AND(M41&gt;0,M42&gt;0),V41/16,"")</f>
        <v/>
      </c>
    </row>
    <row r="42" spans="1:23">
      <c r="A42" s="33"/>
      <c r="B42" s="9" t="str">
        <f>IF(A42="","",INDEX(Mitgliederdaten!C:C,Mitgliederdaten!H21))</f>
        <v/>
      </c>
      <c r="C42" s="9" t="str">
        <f>IF(A42="","",INDEX(Mitgliederdaten!D:D,Mitgliederdaten!H21))</f>
        <v/>
      </c>
      <c r="D42" s="14" t="str">
        <f>IF(A42="","",INDEX(Mitgliederdaten!E:E,Mitgliederdaten!H21))</f>
        <v/>
      </c>
      <c r="E42" s="11"/>
      <c r="F42" s="34"/>
      <c r="G42" s="34"/>
      <c r="H42" s="34"/>
      <c r="I42" s="34"/>
      <c r="J42" s="34"/>
      <c r="K42" s="34"/>
      <c r="L42" s="34"/>
      <c r="M42" s="34"/>
      <c r="O42" s="10" t="str">
        <f t="shared" si="0"/>
        <v/>
      </c>
      <c r="P42" s="83" t="str">
        <f t="shared" si="1"/>
        <v/>
      </c>
      <c r="Q42" s="14" t="str">
        <f>IF(F42="","",IF(D42="kein",'HC-Tabelle'!D25,D42))</f>
        <v/>
      </c>
      <c r="R42" s="10" t="str">
        <f t="shared" si="2"/>
        <v/>
      </c>
      <c r="S42" s="83" t="str">
        <f t="shared" si="3"/>
        <v/>
      </c>
      <c r="T42" s="99"/>
      <c r="U42" s="100"/>
      <c r="V42" s="99"/>
      <c r="W42" s="100"/>
    </row>
  </sheetData>
  <mergeCells count="40">
    <mergeCell ref="T5:T6"/>
    <mergeCell ref="U5:U6"/>
    <mergeCell ref="V5:V6"/>
    <mergeCell ref="W5:W6"/>
    <mergeCell ref="T9:T10"/>
    <mergeCell ref="U9:U10"/>
    <mergeCell ref="V9:V10"/>
    <mergeCell ref="W9:W10"/>
    <mergeCell ref="T13:T14"/>
    <mergeCell ref="U13:U14"/>
    <mergeCell ref="V13:V14"/>
    <mergeCell ref="W13:W14"/>
    <mergeCell ref="T17:T18"/>
    <mergeCell ref="U17:U18"/>
    <mergeCell ref="V17:V18"/>
    <mergeCell ref="W17:W18"/>
    <mergeCell ref="T21:T22"/>
    <mergeCell ref="U21:U22"/>
    <mergeCell ref="V21:V22"/>
    <mergeCell ref="W21:W22"/>
    <mergeCell ref="T25:T26"/>
    <mergeCell ref="U25:U26"/>
    <mergeCell ref="V25:V26"/>
    <mergeCell ref="W25:W26"/>
    <mergeCell ref="T29:T30"/>
    <mergeCell ref="U29:U30"/>
    <mergeCell ref="V29:V30"/>
    <mergeCell ref="W29:W30"/>
    <mergeCell ref="T33:T34"/>
    <mergeCell ref="U33:U34"/>
    <mergeCell ref="V33:V34"/>
    <mergeCell ref="W33:W34"/>
    <mergeCell ref="T41:T42"/>
    <mergeCell ref="U41:U42"/>
    <mergeCell ref="V41:V42"/>
    <mergeCell ref="W41:W42"/>
    <mergeCell ref="T37:T38"/>
    <mergeCell ref="U37:U38"/>
    <mergeCell ref="V37:V38"/>
    <mergeCell ref="W37:W3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3"/>
  <sheetViews>
    <sheetView topLeftCell="F1" zoomScaleNormal="100" workbookViewId="0">
      <pane ySplit="3" topLeftCell="A4" activePane="bottomLeft" state="frozen"/>
      <selection pane="bottomLeft" activeCell="U5" sqref="U5"/>
    </sheetView>
  </sheetViews>
  <sheetFormatPr baseColWidth="10" defaultRowHeight="15"/>
  <cols>
    <col min="1" max="1" width="10.7109375" style="4" customWidth="1"/>
    <col min="2" max="3" width="15.7109375" style="7" customWidth="1"/>
    <col min="4" max="4" width="5.7109375" style="50" customWidth="1"/>
    <col min="5" max="5" width="6.7109375" style="50" customWidth="1"/>
    <col min="6" max="6" width="4.7109375" style="7" customWidth="1"/>
    <col min="7" max="20" width="6.7109375" style="50" customWidth="1"/>
    <col min="21" max="21" width="3.7109375" style="7" customWidth="1"/>
    <col min="22" max="22" width="8.7109375" style="50" customWidth="1"/>
    <col min="23" max="23" width="8.7109375" style="18" customWidth="1"/>
    <col min="24" max="24" width="5.7109375" style="50" customWidth="1"/>
    <col min="25" max="25" width="6.7109375" style="50" customWidth="1"/>
    <col min="26" max="26" width="8.7109375" style="50" customWidth="1"/>
    <col min="27" max="27" width="8.7109375" style="18" customWidth="1"/>
    <col min="28" max="16384" width="11.42578125" style="7"/>
  </cols>
  <sheetData>
    <row r="1" spans="1:30" ht="23.25">
      <c r="A1" s="16" t="s">
        <v>91</v>
      </c>
    </row>
    <row r="3" spans="1:30" ht="24">
      <c r="A3" s="1" t="s">
        <v>64</v>
      </c>
      <c r="B3" s="8" t="s">
        <v>0</v>
      </c>
      <c r="C3" s="8" t="s">
        <v>1</v>
      </c>
      <c r="D3" s="5" t="s">
        <v>3</v>
      </c>
      <c r="E3" s="5" t="s">
        <v>80</v>
      </c>
      <c r="F3" s="5"/>
      <c r="G3" s="53" t="s">
        <v>52</v>
      </c>
      <c r="H3" s="53" t="s">
        <v>53</v>
      </c>
      <c r="I3" s="53" t="s">
        <v>54</v>
      </c>
      <c r="J3" s="53" t="s">
        <v>55</v>
      </c>
      <c r="K3" s="53" t="s">
        <v>56</v>
      </c>
      <c r="L3" s="53" t="s">
        <v>57</v>
      </c>
      <c r="M3" s="53" t="s">
        <v>58</v>
      </c>
      <c r="N3" s="53" t="s">
        <v>59</v>
      </c>
      <c r="O3" s="53" t="s">
        <v>84</v>
      </c>
      <c r="P3" s="53" t="s">
        <v>85</v>
      </c>
      <c r="Q3" s="53" t="s">
        <v>86</v>
      </c>
      <c r="R3" s="53" t="s">
        <v>87</v>
      </c>
      <c r="S3" s="53" t="s">
        <v>88</v>
      </c>
      <c r="T3" s="53" t="s">
        <v>89</v>
      </c>
      <c r="V3" s="12" t="s">
        <v>90</v>
      </c>
      <c r="W3" s="5" t="s">
        <v>3</v>
      </c>
      <c r="X3" s="5" t="s">
        <v>80</v>
      </c>
      <c r="Y3" s="15" t="s">
        <v>92</v>
      </c>
      <c r="AA3" s="5" t="s">
        <v>60</v>
      </c>
      <c r="AB3" s="19" t="s">
        <v>50</v>
      </c>
      <c r="AC3" s="12" t="s">
        <v>61</v>
      </c>
      <c r="AD3" s="19" t="s">
        <v>50</v>
      </c>
    </row>
    <row r="4" spans="1:30">
      <c r="A4" s="1"/>
      <c r="B4" s="8"/>
      <c r="C4" s="8"/>
      <c r="D4" s="5"/>
      <c r="E4" s="5"/>
      <c r="F4" s="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V4" s="12"/>
      <c r="W4" s="5"/>
      <c r="X4" s="5"/>
      <c r="Y4" s="15"/>
      <c r="AA4" s="5"/>
      <c r="AB4" s="19"/>
      <c r="AC4" s="12"/>
      <c r="AD4" s="19"/>
    </row>
    <row r="5" spans="1:30">
      <c r="A5" s="33" t="s">
        <v>40</v>
      </c>
      <c r="B5" s="9" t="str">
        <f>IF(A5="","",INDEX(Mitgliederdaten!C:C,Mitgliederdaten!J2))</f>
        <v xml:space="preserve">Unternährer </v>
      </c>
      <c r="C5" s="9" t="str">
        <f>IF(A5="","",INDEX(Mitgliederdaten!D:D,Mitgliederdaten!J2))</f>
        <v>Peter</v>
      </c>
      <c r="D5" s="48">
        <f>IF(A5="","",INDEX(Mitgliederdaten!E:E,Mitgliederdaten!J2))</f>
        <v>24</v>
      </c>
      <c r="E5" s="48" t="str">
        <f>IF(A5="","",INDEX(Mitgliederdaten!F:F,Mitgliederdaten!J2))</f>
        <v>HC</v>
      </c>
      <c r="F5" s="11"/>
      <c r="G5" s="34">
        <v>218</v>
      </c>
      <c r="H5" s="34">
        <v>156</v>
      </c>
      <c r="I5" s="34">
        <v>179</v>
      </c>
      <c r="J5" s="34">
        <v>159</v>
      </c>
      <c r="K5" s="34">
        <v>167</v>
      </c>
      <c r="L5" s="34">
        <v>146</v>
      </c>
      <c r="M5" s="34">
        <v>165</v>
      </c>
      <c r="N5" s="34">
        <v>170</v>
      </c>
      <c r="O5" s="34">
        <v>201</v>
      </c>
      <c r="P5" s="34">
        <v>223</v>
      </c>
      <c r="Q5" s="34">
        <v>159</v>
      </c>
      <c r="R5" s="34">
        <v>166</v>
      </c>
      <c r="S5" s="34">
        <v>158</v>
      </c>
      <c r="T5" s="34">
        <v>203</v>
      </c>
      <c r="V5" s="20">
        <f>IF(G5="","",SUM(G5:L5)/6)</f>
        <v>170.83333333333334</v>
      </c>
      <c r="W5" s="48">
        <f>IF(G5="","",IF(D5="kein",'HC-Tabelle'!N6,D5))</f>
        <v>24</v>
      </c>
      <c r="X5" s="48" t="str">
        <f>IF(V5="","",IF(E5="keine",IF(V5&gt;=190,"HA",IF(AND(V5&gt;=178,V5&lt;189.99),"HB",IF(V5&lt;178,"HC"))),E5))</f>
        <v>HC</v>
      </c>
      <c r="Y5" s="48"/>
      <c r="AA5" s="48">
        <f>IF(G5="","",SUM(G5:T5))</f>
        <v>2470</v>
      </c>
      <c r="AB5" s="20">
        <f>IF(G5="","",IF(T5&gt;0,AA5/14,IF(S5&gt;0,AA5/13,IF(R5&gt;0,AA5/12,IF(Q5&gt;0,AA5/11,IF(P5&gt;0,AA5/10,IF(O5&gt;0,AA5/9,IF(N5&gt;0,AA5/8,IF(M5&gt;0,AA5/7,IF(L5&gt;0,AA5/6,IF(K5&gt;0,AA5/5,IF(J5&gt;0,AA5/4,IF(I5&gt;0,AA5/3,IF(H5&gt;0,AA5/2,IF(G5&gt;0,AA5/1)))))))))))))))</f>
        <v>176.42857142857142</v>
      </c>
      <c r="AC5" s="48">
        <f>IF(W5="","",IF(T5&gt;0,SUM(G5:T5)+14*W5,IF(S5&gt;0,SUM(G5:S5)+13*W5,IF(R5&gt;0,SUM(G5:R5)+12*W5,IF(Q5&gt;0,SUM(G5:Q5)+11*W5,IF(P5&gt;0,SUM(G5:P5)+10*W5,IF(O5&gt;0,SUM(G5:O5)+9*W5,IF(N5&gt;0,SUM(G5:N5)+8*W5,IF(M5&gt;0,SUM(G5:M5)+7*W5,IF(L5&gt;0,SUM(G5:L5)+6*W5,IF(K5&gt;0,SUM(G5:K5)+5*W5,IF(J5&gt;0,SUM(G5:J5)+4*W5,IF(I5&gt;0,SUM(G5:I5)+3*W5,IF(H5&gt;0,SUM(G5:H5)+2*W5,IF(G5&gt;0,G5+W5)))))))))))))))</f>
        <v>2806</v>
      </c>
      <c r="AD5" s="20">
        <f>IF(W5="","",IF(T5&gt;0,AC5/14,IF(S5&gt;0,AC5/13,IF(R5&gt;0,AC5/12,IF(Q5&gt;0,AC5/11,IF(P5&gt;0,AC5/10,IF(O5&gt;0,AC5/9,IF(N5&gt;0,AC5/8,IF(M5&gt;0,AC5/7,IF(L5&gt;0,AC5/6,IF(K5&gt;0,AC5/5,IF(J5&gt;0,AC5/4,IF(I5&gt;0,AC5/3,IF(H5&gt;0,AC5/2,IF(G5&gt;0,AC5/1)))))))))))))))</f>
        <v>200.42857142857142</v>
      </c>
    </row>
    <row r="6" spans="1:30" s="23" customFormat="1">
      <c r="A6" s="68"/>
      <c r="B6" s="69"/>
      <c r="C6" s="69"/>
      <c r="D6" s="70"/>
      <c r="E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V6" s="72"/>
      <c r="W6" s="70"/>
      <c r="X6" s="70"/>
      <c r="Y6" s="70"/>
      <c r="Z6" s="49"/>
      <c r="AA6" s="70"/>
      <c r="AB6" s="72"/>
      <c r="AC6" s="70"/>
      <c r="AD6" s="72"/>
    </row>
    <row r="7" spans="1:30">
      <c r="A7" s="33" t="s">
        <v>28</v>
      </c>
      <c r="B7" s="9" t="str">
        <f>IF(A7="","",INDEX(Mitgliederdaten!C:C,Mitgliederdaten!J3))</f>
        <v xml:space="preserve">Fehr </v>
      </c>
      <c r="C7" s="9" t="str">
        <f>IF(A7="","",INDEX(Mitgliederdaten!D:D,Mitgliederdaten!J3))</f>
        <v>Patrick</v>
      </c>
      <c r="D7" s="48">
        <f>IF(A7="","",INDEX(Mitgliederdaten!E:E,Mitgliederdaten!J3))</f>
        <v>18</v>
      </c>
      <c r="E7" s="48" t="str">
        <f>IF(A7="","",INDEX(Mitgliederdaten!F:F,Mitgliederdaten!J3))</f>
        <v>HB</v>
      </c>
      <c r="F7" s="11"/>
      <c r="G7" s="34">
        <v>168</v>
      </c>
      <c r="H7" s="34">
        <v>157</v>
      </c>
      <c r="I7" s="34">
        <v>170</v>
      </c>
      <c r="J7" s="34">
        <v>170</v>
      </c>
      <c r="K7" s="34">
        <v>186</v>
      </c>
      <c r="L7" s="34">
        <v>185</v>
      </c>
      <c r="M7" s="34">
        <v>174</v>
      </c>
      <c r="N7" s="34">
        <v>143</v>
      </c>
      <c r="O7" s="34">
        <v>152</v>
      </c>
      <c r="P7" s="34">
        <v>166</v>
      </c>
      <c r="Q7" s="34">
        <v>218</v>
      </c>
      <c r="R7" s="34">
        <v>182</v>
      </c>
      <c r="S7" s="34">
        <v>167</v>
      </c>
      <c r="T7" s="34">
        <v>178</v>
      </c>
      <c r="V7" s="20">
        <f t="shared" ref="V7:V43" si="0">IF(G7="","",SUM(G7:L7)/6)</f>
        <v>172.66666666666666</v>
      </c>
      <c r="W7" s="48">
        <f>IF(G7="","",IF(D7="kein",'HC-Tabelle'!N7,D7))</f>
        <v>18</v>
      </c>
      <c r="X7" s="48" t="str">
        <f>IF(V7="","",IF(E7="keine",IF(V7&gt;=190,"HA",IF(AND(V7&gt;=178,V7&lt;189.99),"HB",IF(V7&lt;178,"HC"))),E7))</f>
        <v>HB</v>
      </c>
      <c r="Y7" s="94" t="s">
        <v>157</v>
      </c>
      <c r="AA7" s="48">
        <f t="shared" ref="AA7:AA43" si="1">IF(G7="","",SUM(G7:T7))</f>
        <v>2416</v>
      </c>
      <c r="AB7" s="20">
        <f t="shared" ref="AB7:AB43" si="2">IF(G7="","",IF(T7&gt;0,AA7/14,IF(S7&gt;0,AA7/13,IF(R7&gt;0,AA7/12,IF(Q7&gt;0,AA7/11,IF(P7&gt;0,AA7/10,IF(O7&gt;0,AA7/9,IF(N7&gt;0,AA7/8,IF(M7&gt;0,AA7/7,IF(L7&gt;0,AA7/6,IF(K7&gt;0,AA7/5,IF(J7&gt;0,AA7/4,IF(I7&gt;0,AA7/3,IF(H7&gt;0,AA7/2,IF(G7&gt;0,AA7/1)))))))))))))))</f>
        <v>172.57142857142858</v>
      </c>
      <c r="AC7" s="48">
        <f t="shared" ref="AC7:AC43" si="3">IF(W7="","",IF(T7&gt;0,SUM(G7:T7)+14*W7,IF(S7&gt;0,SUM(G7:S7)+13*W7,IF(R7&gt;0,SUM(G7:R7)+12*W7,IF(Q7&gt;0,SUM(G7:Q7)+11*W7,IF(P7&gt;0,SUM(G7:P7)+10*W7,IF(O7&gt;0,SUM(G7:O7)+9*W7,IF(N7&gt;0,SUM(G7:N7)+8*W7,IF(M7&gt;0,SUM(G7:M7)+7*W7,IF(L7&gt;0,SUM(G7:L7)+6*W7,IF(K7&gt;0,SUM(G7:K7)+5*W7,IF(J7&gt;0,SUM(G7:J7)+4*W7,IF(I7&gt;0,SUM(G7:I7)+3*W7,IF(H7&gt;0,SUM(G7:H7)+2*W7,IF(G7&gt;0,G7+W7)))))))))))))))</f>
        <v>2668</v>
      </c>
      <c r="AD7" s="20">
        <f t="shared" ref="AD7:AD43" si="4">IF(W7="","",IF(T7&gt;0,AC7/14,IF(S7&gt;0,AC7/13,IF(R7&gt;0,AC7/12,IF(Q7&gt;0,AC7/11,IF(P7&gt;0,AC7/10,IF(O7&gt;0,AC7/9,IF(N7&gt;0,AC7/8,IF(M7&gt;0,AC7/7,IF(L7&gt;0,AC7/6,IF(K7&gt;0,AC7/5,IF(J7&gt;0,AC7/4,IF(I7&gt;0,AC7/3,IF(H7&gt;0,AC7/2,IF(G7&gt;0,AC7/1)))))))))))))))</f>
        <v>190.57142857142858</v>
      </c>
    </row>
    <row r="8" spans="1:30" s="23" customFormat="1">
      <c r="A8" s="68"/>
      <c r="B8" s="69"/>
      <c r="C8" s="69"/>
      <c r="D8" s="70"/>
      <c r="E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V8" s="72"/>
      <c r="W8" s="70"/>
      <c r="X8" s="70"/>
      <c r="Y8" s="70"/>
      <c r="Z8" s="49"/>
      <c r="AA8" s="70"/>
      <c r="AB8" s="72"/>
      <c r="AC8" s="70"/>
      <c r="AD8" s="72"/>
    </row>
    <row r="9" spans="1:30">
      <c r="A9" s="33" t="s">
        <v>29</v>
      </c>
      <c r="B9" s="9" t="str">
        <f>IF(A9="","",INDEX(Mitgliederdaten!C:C,Mitgliederdaten!J4))</f>
        <v xml:space="preserve">Hutter </v>
      </c>
      <c r="C9" s="9" t="str">
        <f>IF(A9="","",INDEX(Mitgliederdaten!D:D,Mitgliederdaten!J4))</f>
        <v>Marcel</v>
      </c>
      <c r="D9" s="48">
        <f>IF(A9="","",INDEX(Mitgliederdaten!E:E,Mitgliederdaten!J4))</f>
        <v>19</v>
      </c>
      <c r="E9" s="48" t="str">
        <f>IF(A9="","",INDEX(Mitgliederdaten!F:F,Mitgliederdaten!J4))</f>
        <v>HB</v>
      </c>
      <c r="F9" s="11"/>
      <c r="G9" s="34">
        <v>180</v>
      </c>
      <c r="H9" s="34">
        <v>166</v>
      </c>
      <c r="I9" s="34">
        <v>194</v>
      </c>
      <c r="J9" s="34">
        <v>199</v>
      </c>
      <c r="K9" s="34">
        <v>171</v>
      </c>
      <c r="L9" s="34">
        <v>176</v>
      </c>
      <c r="M9" s="34">
        <v>207</v>
      </c>
      <c r="N9" s="34">
        <v>188</v>
      </c>
      <c r="O9" s="34">
        <v>182</v>
      </c>
      <c r="P9" s="34">
        <v>170</v>
      </c>
      <c r="Q9" s="34">
        <v>158</v>
      </c>
      <c r="R9" s="34">
        <v>137</v>
      </c>
      <c r="S9" s="34">
        <v>188</v>
      </c>
      <c r="T9" s="34">
        <v>190</v>
      </c>
      <c r="V9" s="20">
        <f t="shared" si="0"/>
        <v>181</v>
      </c>
      <c r="W9" s="48">
        <f>IF(G9="","",IF(D9="kein",'HC-Tabelle'!N8,D9))</f>
        <v>19</v>
      </c>
      <c r="X9" s="48" t="str">
        <f t="shared" ref="X9:X43" si="5">IF(V9="","",IF(E9="keine",IF(V9&gt;=190,"HA",IF(AND(V9&gt;=178,V9&lt;189.99),"HB",IF(V9&lt;178,"HC"))),E9))</f>
        <v>HB</v>
      </c>
      <c r="Y9" s="48"/>
      <c r="AA9" s="48">
        <f t="shared" si="1"/>
        <v>2506</v>
      </c>
      <c r="AB9" s="20">
        <f t="shared" si="2"/>
        <v>179</v>
      </c>
      <c r="AC9" s="48">
        <f t="shared" si="3"/>
        <v>2772</v>
      </c>
      <c r="AD9" s="20">
        <f t="shared" si="4"/>
        <v>198</v>
      </c>
    </row>
    <row r="10" spans="1:30" s="23" customFormat="1">
      <c r="A10" s="68"/>
      <c r="B10" s="69"/>
      <c r="C10" s="69"/>
      <c r="D10" s="70"/>
      <c r="E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V10" s="72"/>
      <c r="W10" s="70"/>
      <c r="X10" s="70"/>
      <c r="Y10" s="70"/>
      <c r="Z10" s="49"/>
      <c r="AA10" s="70"/>
      <c r="AB10" s="72"/>
      <c r="AC10" s="70"/>
      <c r="AD10" s="72"/>
    </row>
    <row r="11" spans="1:30">
      <c r="A11" s="33" t="s">
        <v>36</v>
      </c>
      <c r="B11" s="9" t="str">
        <f>IF(A11="","",INDEX(Mitgliederdaten!C:C,Mitgliederdaten!J5))</f>
        <v xml:space="preserve">Seiler </v>
      </c>
      <c r="C11" s="9" t="str">
        <f>IF(A11="","",INDEX(Mitgliederdaten!D:D,Mitgliederdaten!J5))</f>
        <v>Franz</v>
      </c>
      <c r="D11" s="48">
        <f>IF(A11="","",INDEX(Mitgliederdaten!E:E,Mitgliederdaten!J5))</f>
        <v>20</v>
      </c>
      <c r="E11" s="48" t="str">
        <f>IF(A11="","",INDEX(Mitgliederdaten!F:F,Mitgliederdaten!J5))</f>
        <v>HB</v>
      </c>
      <c r="F11" s="11"/>
      <c r="G11" s="34">
        <v>170</v>
      </c>
      <c r="H11" s="34">
        <v>194</v>
      </c>
      <c r="I11" s="34">
        <v>190</v>
      </c>
      <c r="J11" s="34">
        <v>168</v>
      </c>
      <c r="K11" s="34">
        <v>214</v>
      </c>
      <c r="L11" s="34">
        <v>190</v>
      </c>
      <c r="M11" s="34">
        <v>161</v>
      </c>
      <c r="N11" s="34">
        <v>155</v>
      </c>
      <c r="O11" s="34">
        <v>177</v>
      </c>
      <c r="P11" s="34">
        <v>169</v>
      </c>
      <c r="Q11" s="34">
        <v>181</v>
      </c>
      <c r="R11" s="34">
        <v>190</v>
      </c>
      <c r="S11" s="34">
        <v>187</v>
      </c>
      <c r="T11" s="34">
        <v>189</v>
      </c>
      <c r="V11" s="20">
        <f t="shared" si="0"/>
        <v>187.66666666666666</v>
      </c>
      <c r="W11" s="48">
        <f>IF(G11="","",IF(D11="kein",'HC-Tabelle'!N9,D11))</f>
        <v>20</v>
      </c>
      <c r="X11" s="48" t="str">
        <f t="shared" si="5"/>
        <v>HB</v>
      </c>
      <c r="Y11" s="48"/>
      <c r="AA11" s="48">
        <f t="shared" si="1"/>
        <v>2535</v>
      </c>
      <c r="AB11" s="20">
        <f t="shared" si="2"/>
        <v>181.07142857142858</v>
      </c>
      <c r="AC11" s="48">
        <f t="shared" si="3"/>
        <v>2815</v>
      </c>
      <c r="AD11" s="20">
        <f t="shared" si="4"/>
        <v>201.07142857142858</v>
      </c>
    </row>
    <row r="12" spans="1:30" s="23" customFormat="1">
      <c r="A12" s="68"/>
      <c r="B12" s="69"/>
      <c r="C12" s="69"/>
      <c r="D12" s="70"/>
      <c r="E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V12" s="72"/>
      <c r="W12" s="70"/>
      <c r="X12" s="70"/>
      <c r="Y12" s="70"/>
      <c r="Z12" s="49"/>
      <c r="AA12" s="70"/>
      <c r="AB12" s="72"/>
      <c r="AC12" s="70"/>
      <c r="AD12" s="72"/>
    </row>
    <row r="13" spans="1:30">
      <c r="A13" s="33" t="s">
        <v>24</v>
      </c>
      <c r="B13" s="9" t="str">
        <f>IF(A13="","",INDEX(Mitgliederdaten!C:C,Mitgliederdaten!J6))</f>
        <v xml:space="preserve">Bacchi </v>
      </c>
      <c r="C13" s="9" t="str">
        <f>IF(A13="","",INDEX(Mitgliederdaten!D:D,Mitgliederdaten!J6))</f>
        <v>Pascal</v>
      </c>
      <c r="D13" s="48">
        <f>IF(A13="","",INDEX(Mitgliederdaten!E:E,Mitgliederdaten!J6))</f>
        <v>24</v>
      </c>
      <c r="E13" s="48" t="str">
        <f>IF(A13="","",INDEX(Mitgliederdaten!F:F,Mitgliederdaten!J6))</f>
        <v>HC</v>
      </c>
      <c r="F13" s="11"/>
      <c r="G13" s="34">
        <v>137</v>
      </c>
      <c r="H13" s="34">
        <v>188</v>
      </c>
      <c r="I13" s="34">
        <v>150</v>
      </c>
      <c r="J13" s="34">
        <v>210</v>
      </c>
      <c r="K13" s="34">
        <v>158</v>
      </c>
      <c r="L13" s="34">
        <v>208</v>
      </c>
      <c r="M13" s="34">
        <v>173</v>
      </c>
      <c r="N13" s="34">
        <v>145</v>
      </c>
      <c r="O13" s="34">
        <v>175</v>
      </c>
      <c r="P13" s="34">
        <v>197</v>
      </c>
      <c r="Q13" s="34">
        <v>183</v>
      </c>
      <c r="R13" s="34">
        <v>151</v>
      </c>
      <c r="S13" s="34">
        <v>177</v>
      </c>
      <c r="T13" s="34">
        <v>185</v>
      </c>
      <c r="V13" s="20">
        <f t="shared" si="0"/>
        <v>175.16666666666666</v>
      </c>
      <c r="W13" s="48">
        <f>IF(G13="","",IF(D13="kein",'HC-Tabelle'!N10,D13))</f>
        <v>24</v>
      </c>
      <c r="X13" s="48" t="str">
        <f t="shared" si="5"/>
        <v>HC</v>
      </c>
      <c r="Y13" s="48"/>
      <c r="AA13" s="48">
        <f t="shared" si="1"/>
        <v>2437</v>
      </c>
      <c r="AB13" s="20">
        <f t="shared" si="2"/>
        <v>174.07142857142858</v>
      </c>
      <c r="AC13" s="48">
        <f t="shared" si="3"/>
        <v>2773</v>
      </c>
      <c r="AD13" s="20">
        <f t="shared" si="4"/>
        <v>198.07142857142858</v>
      </c>
    </row>
    <row r="14" spans="1:30" s="23" customFormat="1">
      <c r="A14" s="68"/>
      <c r="B14" s="69"/>
      <c r="C14" s="69"/>
      <c r="D14" s="70"/>
      <c r="E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V14" s="72"/>
      <c r="W14" s="70"/>
      <c r="X14" s="70"/>
      <c r="Y14" s="70"/>
      <c r="Z14" s="49"/>
      <c r="AA14" s="70"/>
      <c r="AB14" s="72"/>
      <c r="AC14" s="70"/>
      <c r="AD14" s="72"/>
    </row>
    <row r="15" spans="1:30">
      <c r="A15" s="33" t="s">
        <v>77</v>
      </c>
      <c r="B15" s="9" t="str">
        <f>IF(A15="","",INDEX(Mitgliederdaten!C:C,Mitgliederdaten!J7))</f>
        <v>Sieber</v>
      </c>
      <c r="C15" s="9" t="str">
        <f>IF(A15="","",INDEX(Mitgliederdaten!D:D,Mitgliederdaten!J7))</f>
        <v>Heini</v>
      </c>
      <c r="D15" s="48" t="str">
        <f>IF(A15="","",INDEX(Mitgliederdaten!E:E,Mitgliederdaten!J7))</f>
        <v>kein</v>
      </c>
      <c r="E15" s="48" t="str">
        <f>IF(A15="","",INDEX(Mitgliederdaten!F:F,Mitgliederdaten!J7))</f>
        <v>keine</v>
      </c>
      <c r="F15" s="11"/>
      <c r="G15" s="34">
        <v>132</v>
      </c>
      <c r="H15" s="34">
        <v>109</v>
      </c>
      <c r="I15" s="34">
        <v>186</v>
      </c>
      <c r="J15" s="34">
        <v>182</v>
      </c>
      <c r="K15" s="34">
        <v>169</v>
      </c>
      <c r="L15" s="34">
        <v>137</v>
      </c>
      <c r="M15" s="34">
        <v>204</v>
      </c>
      <c r="N15" s="34">
        <v>149</v>
      </c>
      <c r="O15" s="34">
        <v>158</v>
      </c>
      <c r="P15" s="34">
        <v>158</v>
      </c>
      <c r="Q15" s="34">
        <v>166</v>
      </c>
      <c r="R15" s="34">
        <v>173</v>
      </c>
      <c r="S15" s="34">
        <v>162</v>
      </c>
      <c r="T15" s="34">
        <v>128</v>
      </c>
      <c r="V15" s="20">
        <f t="shared" si="0"/>
        <v>152.5</v>
      </c>
      <c r="W15" s="48">
        <f>IF(G15="","",IF(D15="kein",'HC-Tabelle'!N11,D15))</f>
        <v>41</v>
      </c>
      <c r="X15" s="48" t="str">
        <f t="shared" si="5"/>
        <v>HC</v>
      </c>
      <c r="Y15" s="48"/>
      <c r="AA15" s="48">
        <f t="shared" si="1"/>
        <v>2213</v>
      </c>
      <c r="AB15" s="20">
        <f t="shared" si="2"/>
        <v>158.07142857142858</v>
      </c>
      <c r="AC15" s="48">
        <f t="shared" si="3"/>
        <v>2787</v>
      </c>
      <c r="AD15" s="20">
        <f t="shared" si="4"/>
        <v>199.07142857142858</v>
      </c>
    </row>
    <row r="16" spans="1:30" s="23" customFormat="1">
      <c r="A16" s="68"/>
      <c r="B16" s="69"/>
      <c r="C16" s="69"/>
      <c r="D16" s="70"/>
      <c r="E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V16" s="72"/>
      <c r="W16" s="70"/>
      <c r="X16" s="70"/>
      <c r="Y16" s="70"/>
      <c r="Z16" s="49"/>
      <c r="AA16" s="70"/>
      <c r="AB16" s="72"/>
      <c r="AC16" s="70"/>
      <c r="AD16" s="72"/>
    </row>
    <row r="17" spans="1:30">
      <c r="A17" s="33" t="s">
        <v>49</v>
      </c>
      <c r="B17" s="9" t="str">
        <f>IF(A17="","",INDEX(Mitgliederdaten!C:C,Mitgliederdaten!J8))</f>
        <v>Simeaner</v>
      </c>
      <c r="C17" s="9" t="str">
        <f>IF(A17="","",INDEX(Mitgliederdaten!D:D,Mitgliederdaten!J8))</f>
        <v>Andreas</v>
      </c>
      <c r="D17" s="48">
        <f>IF(A17="","",INDEX(Mitgliederdaten!E:E,Mitgliederdaten!J8))</f>
        <v>26</v>
      </c>
      <c r="E17" s="48" t="str">
        <f>IF(A17="","",INDEX(Mitgliederdaten!F:F,Mitgliederdaten!J8))</f>
        <v>HC</v>
      </c>
      <c r="F17" s="11"/>
      <c r="G17" s="34">
        <v>147</v>
      </c>
      <c r="H17" s="34">
        <v>192</v>
      </c>
      <c r="I17" s="34">
        <v>161</v>
      </c>
      <c r="J17" s="34">
        <v>164</v>
      </c>
      <c r="K17" s="34">
        <v>146</v>
      </c>
      <c r="L17" s="34">
        <v>166</v>
      </c>
      <c r="M17" s="34">
        <v>133</v>
      </c>
      <c r="N17" s="34">
        <v>178</v>
      </c>
      <c r="O17" s="34">
        <v>132</v>
      </c>
      <c r="P17" s="34">
        <v>194</v>
      </c>
      <c r="Q17" s="34">
        <v>156</v>
      </c>
      <c r="R17" s="34">
        <v>167</v>
      </c>
      <c r="S17" s="34">
        <v>186</v>
      </c>
      <c r="T17" s="34">
        <v>191</v>
      </c>
      <c r="V17" s="20">
        <f t="shared" si="0"/>
        <v>162.66666666666666</v>
      </c>
      <c r="W17" s="48">
        <f>IF(G17="","",IF(D17="kein",'HC-Tabelle'!N12,D17))</f>
        <v>26</v>
      </c>
      <c r="X17" s="48" t="str">
        <f t="shared" si="5"/>
        <v>HC</v>
      </c>
      <c r="Y17" s="48"/>
      <c r="AA17" s="48">
        <f t="shared" si="1"/>
        <v>2313</v>
      </c>
      <c r="AB17" s="20">
        <f t="shared" si="2"/>
        <v>165.21428571428572</v>
      </c>
      <c r="AC17" s="48">
        <f t="shared" si="3"/>
        <v>2677</v>
      </c>
      <c r="AD17" s="20">
        <f t="shared" si="4"/>
        <v>191.21428571428572</v>
      </c>
    </row>
    <row r="18" spans="1:30" s="23" customFormat="1">
      <c r="A18" s="68"/>
      <c r="B18" s="69"/>
      <c r="C18" s="69"/>
      <c r="D18" s="70"/>
      <c r="E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V18" s="72"/>
      <c r="W18" s="70"/>
      <c r="X18" s="70"/>
      <c r="Y18" s="70"/>
      <c r="Z18" s="49"/>
      <c r="AA18" s="70"/>
      <c r="AB18" s="72"/>
      <c r="AC18" s="70"/>
      <c r="AD18" s="72"/>
    </row>
    <row r="19" spans="1:30">
      <c r="A19" s="33" t="s">
        <v>158</v>
      </c>
      <c r="B19" s="9" t="str">
        <f>IF(A19="","",INDEX(Mitgliederdaten!C:C,Mitgliederdaten!J9))</f>
        <v xml:space="preserve">Fehr </v>
      </c>
      <c r="C19" s="9" t="str">
        <f>IF(A19="","",INDEX(Mitgliederdaten!D:D,Mitgliederdaten!J9))</f>
        <v>Marcel</v>
      </c>
      <c r="D19" s="48" t="str">
        <f>IF(A19="","",INDEX(Mitgliederdaten!E:E,Mitgliederdaten!J9))</f>
        <v>kein</v>
      </c>
      <c r="E19" s="48" t="str">
        <f>IF(A19="","",INDEX(Mitgliederdaten!F:F,Mitgliederdaten!J9))</f>
        <v>JB</v>
      </c>
      <c r="F19" s="11"/>
      <c r="G19" s="34">
        <v>142</v>
      </c>
      <c r="H19" s="34">
        <v>139</v>
      </c>
      <c r="I19" s="34">
        <v>102</v>
      </c>
      <c r="J19" s="34">
        <v>111</v>
      </c>
      <c r="K19" s="34">
        <v>177</v>
      </c>
      <c r="L19" s="34">
        <v>142</v>
      </c>
      <c r="M19" s="34">
        <v>168</v>
      </c>
      <c r="N19" s="34">
        <v>166</v>
      </c>
      <c r="O19" s="34">
        <v>158</v>
      </c>
      <c r="P19" s="34">
        <v>149</v>
      </c>
      <c r="Q19" s="34">
        <v>149</v>
      </c>
      <c r="R19" s="34">
        <v>141</v>
      </c>
      <c r="S19" s="34">
        <v>115</v>
      </c>
      <c r="T19" s="34">
        <v>139</v>
      </c>
      <c r="V19" s="20">
        <f t="shared" si="0"/>
        <v>135.5</v>
      </c>
      <c r="W19" s="48">
        <f>IF(G19="","",IF(D19="kein",'HC-Tabelle'!N13,D19))</f>
        <v>53</v>
      </c>
      <c r="X19" s="48" t="str">
        <f t="shared" si="5"/>
        <v>JB</v>
      </c>
      <c r="Y19" s="95" t="s">
        <v>3</v>
      </c>
      <c r="AA19" s="48">
        <f t="shared" si="1"/>
        <v>1998</v>
      </c>
      <c r="AB19" s="20">
        <f t="shared" si="2"/>
        <v>142.71428571428572</v>
      </c>
      <c r="AC19" s="48">
        <f t="shared" si="3"/>
        <v>2740</v>
      </c>
      <c r="AD19" s="20">
        <f t="shared" si="4"/>
        <v>195.71428571428572</v>
      </c>
    </row>
    <row r="20" spans="1:30" s="23" customFormat="1">
      <c r="A20" s="68"/>
      <c r="B20" s="69"/>
      <c r="C20" s="69"/>
      <c r="D20" s="70"/>
      <c r="E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V20" s="72"/>
      <c r="W20" s="70"/>
      <c r="X20" s="70"/>
      <c r="Y20" s="70"/>
      <c r="Z20" s="49"/>
      <c r="AA20" s="70"/>
      <c r="AB20" s="72"/>
      <c r="AC20" s="70"/>
      <c r="AD20" s="72"/>
    </row>
    <row r="21" spans="1:30">
      <c r="A21" s="33" t="s">
        <v>142</v>
      </c>
      <c r="B21" s="9" t="str">
        <f>IF(A21="","",INDEX(Mitgliederdaten!C:C,Mitgliederdaten!J10))</f>
        <v xml:space="preserve">Hodzic </v>
      </c>
      <c r="C21" s="9" t="str">
        <f>IF(A21="","",INDEX(Mitgliederdaten!D:D,Mitgliederdaten!J10))</f>
        <v>Levin</v>
      </c>
      <c r="D21" s="48" t="str">
        <f>IF(A21="","",INDEX(Mitgliederdaten!E:E,Mitgliederdaten!J10))</f>
        <v>kein</v>
      </c>
      <c r="E21" s="48" t="str">
        <f>IF(A21="","",INDEX(Mitgliederdaten!F:F,Mitgliederdaten!J10))</f>
        <v>JC</v>
      </c>
      <c r="F21" s="11"/>
      <c r="G21" s="34">
        <v>88</v>
      </c>
      <c r="H21" s="34">
        <v>77</v>
      </c>
      <c r="I21" s="34">
        <v>129</v>
      </c>
      <c r="J21" s="34">
        <v>102</v>
      </c>
      <c r="K21" s="34">
        <v>97</v>
      </c>
      <c r="L21" s="34">
        <v>81</v>
      </c>
      <c r="M21" s="34">
        <v>113</v>
      </c>
      <c r="N21" s="34">
        <v>85</v>
      </c>
      <c r="O21" s="34">
        <v>116</v>
      </c>
      <c r="P21" s="34">
        <v>114</v>
      </c>
      <c r="Q21" s="34">
        <v>92</v>
      </c>
      <c r="R21" s="34">
        <v>122</v>
      </c>
      <c r="S21" s="34">
        <v>121</v>
      </c>
      <c r="T21" s="34">
        <v>144</v>
      </c>
      <c r="V21" s="20">
        <f t="shared" si="0"/>
        <v>95.666666666666671</v>
      </c>
      <c r="W21" s="48">
        <f>IF(G21="","",IF(D21="kein",'HC-Tabelle'!N14,D21))</f>
        <v>60</v>
      </c>
      <c r="X21" s="48" t="str">
        <f t="shared" si="5"/>
        <v>JC</v>
      </c>
      <c r="Y21" s="95" t="s">
        <v>3</v>
      </c>
      <c r="AA21" s="48">
        <f t="shared" si="1"/>
        <v>1481</v>
      </c>
      <c r="AB21" s="20">
        <f t="shared" si="2"/>
        <v>105.78571428571429</v>
      </c>
      <c r="AC21" s="48">
        <f t="shared" si="3"/>
        <v>2321</v>
      </c>
      <c r="AD21" s="20">
        <f t="shared" si="4"/>
        <v>165.78571428571428</v>
      </c>
    </row>
    <row r="22" spans="1:30" s="23" customFormat="1">
      <c r="A22" s="68"/>
      <c r="B22" s="69"/>
      <c r="C22" s="69"/>
      <c r="D22" s="70"/>
      <c r="E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V22" s="72"/>
      <c r="W22" s="70"/>
      <c r="X22" s="70"/>
      <c r="Y22" s="70"/>
      <c r="Z22" s="49"/>
      <c r="AA22" s="70"/>
      <c r="AB22" s="72"/>
      <c r="AC22" s="70"/>
      <c r="AD22" s="72"/>
    </row>
    <row r="23" spans="1:30">
      <c r="A23" s="33" t="s">
        <v>39</v>
      </c>
      <c r="B23" s="9" t="str">
        <f>IF(A23="","",INDEX(Mitgliederdaten!C:C,Mitgliederdaten!J11))</f>
        <v xml:space="preserve">Tellenbach </v>
      </c>
      <c r="C23" s="9" t="str">
        <f>IF(A23="","",INDEX(Mitgliederdaten!D:D,Mitgliederdaten!J11))</f>
        <v>Hansruedi</v>
      </c>
      <c r="D23" s="48">
        <f>IF(A23="","",INDEX(Mitgliederdaten!E:E,Mitgliederdaten!J11))</f>
        <v>35</v>
      </c>
      <c r="E23" s="48" t="str">
        <f>IF(A23="","",INDEX(Mitgliederdaten!F:F,Mitgliederdaten!J11))</f>
        <v>HC</v>
      </c>
      <c r="F23" s="11"/>
      <c r="G23" s="34">
        <v>170</v>
      </c>
      <c r="H23" s="34">
        <v>134</v>
      </c>
      <c r="I23" s="34">
        <v>167</v>
      </c>
      <c r="J23" s="34">
        <v>144</v>
      </c>
      <c r="K23" s="34">
        <v>136</v>
      </c>
      <c r="L23" s="34">
        <v>143</v>
      </c>
      <c r="M23" s="34">
        <v>137</v>
      </c>
      <c r="N23" s="34">
        <v>145</v>
      </c>
      <c r="O23" s="34">
        <v>112</v>
      </c>
      <c r="P23" s="34">
        <v>122</v>
      </c>
      <c r="Q23" s="34">
        <v>168</v>
      </c>
      <c r="R23" s="34">
        <v>141</v>
      </c>
      <c r="S23" s="34">
        <v>132</v>
      </c>
      <c r="T23" s="34">
        <v>143</v>
      </c>
      <c r="V23" s="20">
        <f t="shared" si="0"/>
        <v>149</v>
      </c>
      <c r="W23" s="48">
        <f>IF(G23="","",IF(D23="kein",'HC-Tabelle'!N15,D23))</f>
        <v>35</v>
      </c>
      <c r="X23" s="48" t="str">
        <f t="shared" si="5"/>
        <v>HC</v>
      </c>
      <c r="Y23" s="48"/>
      <c r="AA23" s="48">
        <f t="shared" si="1"/>
        <v>1994</v>
      </c>
      <c r="AB23" s="20">
        <f t="shared" si="2"/>
        <v>142.42857142857142</v>
      </c>
      <c r="AC23" s="48">
        <f t="shared" si="3"/>
        <v>2484</v>
      </c>
      <c r="AD23" s="20">
        <f t="shared" si="4"/>
        <v>177.42857142857142</v>
      </c>
    </row>
    <row r="24" spans="1:30" s="23" customFormat="1">
      <c r="A24" s="68"/>
      <c r="B24" s="69"/>
      <c r="C24" s="69"/>
      <c r="D24" s="70"/>
      <c r="E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V24" s="72"/>
      <c r="W24" s="70"/>
      <c r="X24" s="70"/>
      <c r="Y24" s="70"/>
      <c r="Z24" s="49"/>
      <c r="AA24" s="70"/>
      <c r="AB24" s="72"/>
      <c r="AC24" s="70"/>
      <c r="AD24" s="72"/>
    </row>
    <row r="25" spans="1:30">
      <c r="A25" s="33" t="s">
        <v>83</v>
      </c>
      <c r="B25" s="9" t="str">
        <f>IF(A25="","",INDEX(Mitgliederdaten!C:C,Mitgliederdaten!J12))</f>
        <v>Winiger</v>
      </c>
      <c r="C25" s="9" t="str">
        <f>IF(A25="","",INDEX(Mitgliederdaten!D:D,Mitgliederdaten!J12))</f>
        <v>Elias</v>
      </c>
      <c r="D25" s="48" t="str">
        <f>IF(A25="","",INDEX(Mitgliederdaten!E:E,Mitgliederdaten!J12))</f>
        <v>kein</v>
      </c>
      <c r="E25" s="48" t="str">
        <f>IF(A25="","",INDEX(Mitgliederdaten!F:F,Mitgliederdaten!J12))</f>
        <v>JC</v>
      </c>
      <c r="F25" s="11"/>
      <c r="G25" s="34">
        <v>135</v>
      </c>
      <c r="H25" s="34">
        <v>116</v>
      </c>
      <c r="I25" s="34">
        <v>155</v>
      </c>
      <c r="J25" s="34">
        <v>171</v>
      </c>
      <c r="K25" s="34">
        <v>170</v>
      </c>
      <c r="L25" s="34">
        <v>127</v>
      </c>
      <c r="M25" s="34">
        <v>165</v>
      </c>
      <c r="N25" s="34">
        <v>175</v>
      </c>
      <c r="O25" s="34">
        <v>173</v>
      </c>
      <c r="P25" s="34">
        <v>128</v>
      </c>
      <c r="Q25" s="34">
        <v>112</v>
      </c>
      <c r="R25" s="34">
        <v>128</v>
      </c>
      <c r="S25" s="34">
        <v>160</v>
      </c>
      <c r="T25" s="34">
        <v>149</v>
      </c>
      <c r="V25" s="20">
        <f t="shared" si="0"/>
        <v>145.66666666666666</v>
      </c>
      <c r="W25" s="48">
        <f>IF(G25="","",IF(D25="kein",'HC-Tabelle'!N16,D25))</f>
        <v>46</v>
      </c>
      <c r="X25" s="48" t="str">
        <f t="shared" si="5"/>
        <v>JC</v>
      </c>
      <c r="Y25" s="95" t="s">
        <v>3</v>
      </c>
      <c r="AA25" s="48">
        <f t="shared" si="1"/>
        <v>2064</v>
      </c>
      <c r="AB25" s="20">
        <f t="shared" si="2"/>
        <v>147.42857142857142</v>
      </c>
      <c r="AC25" s="48">
        <f t="shared" si="3"/>
        <v>2708</v>
      </c>
      <c r="AD25" s="20">
        <f t="shared" si="4"/>
        <v>193.42857142857142</v>
      </c>
    </row>
    <row r="26" spans="1:30" s="23" customFormat="1">
      <c r="A26" s="68"/>
      <c r="B26" s="69"/>
      <c r="C26" s="69"/>
      <c r="D26" s="70"/>
      <c r="E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V26" s="72"/>
      <c r="W26" s="70"/>
      <c r="X26" s="70"/>
      <c r="Y26" s="70"/>
      <c r="Z26" s="49"/>
      <c r="AA26" s="70"/>
      <c r="AB26" s="72"/>
      <c r="AC26" s="70"/>
      <c r="AD26" s="72"/>
    </row>
    <row r="27" spans="1:30">
      <c r="A27" s="33" t="s">
        <v>26</v>
      </c>
      <c r="B27" s="9" t="str">
        <f>IF(A27="","",INDEX(Mitgliederdaten!C:C,Mitgliederdaten!J13))</f>
        <v xml:space="preserve">Famà </v>
      </c>
      <c r="C27" s="9" t="str">
        <f>IF(A27="","",INDEX(Mitgliederdaten!D:D,Mitgliederdaten!J13))</f>
        <v>Tindaro</v>
      </c>
      <c r="D27" s="48">
        <f>IF(A27="","",INDEX(Mitgliederdaten!E:E,Mitgliederdaten!J13))</f>
        <v>25</v>
      </c>
      <c r="E27" s="48" t="str">
        <f>IF(A27="","",INDEX(Mitgliederdaten!F:F,Mitgliederdaten!J13))</f>
        <v>HC</v>
      </c>
      <c r="F27" s="11"/>
      <c r="G27" s="34">
        <v>192</v>
      </c>
      <c r="H27" s="34">
        <v>166</v>
      </c>
      <c r="I27" s="34">
        <v>177</v>
      </c>
      <c r="J27" s="34">
        <v>189</v>
      </c>
      <c r="K27" s="34">
        <v>164</v>
      </c>
      <c r="L27" s="34">
        <v>181</v>
      </c>
      <c r="M27" s="34">
        <v>159</v>
      </c>
      <c r="N27" s="34">
        <v>136</v>
      </c>
      <c r="O27" s="34">
        <v>221</v>
      </c>
      <c r="P27" s="34">
        <v>149</v>
      </c>
      <c r="Q27" s="34">
        <v>157</v>
      </c>
      <c r="R27" s="34">
        <v>189</v>
      </c>
      <c r="S27" s="34">
        <v>167</v>
      </c>
      <c r="T27" s="34">
        <v>174</v>
      </c>
      <c r="V27" s="20">
        <f t="shared" si="0"/>
        <v>178.16666666666666</v>
      </c>
      <c r="W27" s="48">
        <f>IF(G27="","",IF(D27="kein",'HC-Tabelle'!N17,D27))</f>
        <v>25</v>
      </c>
      <c r="X27" s="48" t="str">
        <f t="shared" si="5"/>
        <v>HC</v>
      </c>
      <c r="Y27" s="48"/>
      <c r="AA27" s="48">
        <f t="shared" si="1"/>
        <v>2421</v>
      </c>
      <c r="AB27" s="20">
        <f t="shared" si="2"/>
        <v>172.92857142857142</v>
      </c>
      <c r="AC27" s="48">
        <f t="shared" si="3"/>
        <v>2771</v>
      </c>
      <c r="AD27" s="20">
        <f t="shared" si="4"/>
        <v>197.92857142857142</v>
      </c>
    </row>
    <row r="28" spans="1:30" s="23" customFormat="1">
      <c r="A28" s="68"/>
      <c r="B28" s="69"/>
      <c r="C28" s="69"/>
      <c r="D28" s="70"/>
      <c r="E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V28" s="72"/>
      <c r="W28" s="70"/>
      <c r="X28" s="70"/>
      <c r="Y28" s="70"/>
      <c r="Z28" s="49"/>
      <c r="AA28" s="70"/>
      <c r="AB28" s="72"/>
      <c r="AC28" s="70"/>
      <c r="AD28" s="72"/>
    </row>
    <row r="29" spans="1:30">
      <c r="A29" s="33" t="s">
        <v>146</v>
      </c>
      <c r="B29" s="9" t="str">
        <f>IF(A29="","",INDEX(Mitgliederdaten!C:C,Mitgliederdaten!J14))</f>
        <v>Zeberli</v>
      </c>
      <c r="C29" s="9" t="str">
        <f>IF(A29="","",INDEX(Mitgliederdaten!D:D,Mitgliederdaten!J14))</f>
        <v>Martin</v>
      </c>
      <c r="D29" s="48" t="str">
        <f>IF(A29="","",INDEX(Mitgliederdaten!E:E,Mitgliederdaten!J14))</f>
        <v>kein</v>
      </c>
      <c r="E29" s="48" t="str">
        <f>IF(A29="","",INDEX(Mitgliederdaten!F:F,Mitgliederdaten!J14))</f>
        <v>keine</v>
      </c>
      <c r="F29" s="11"/>
      <c r="G29" s="34">
        <v>233</v>
      </c>
      <c r="H29" s="34">
        <v>187</v>
      </c>
      <c r="I29" s="34">
        <v>176</v>
      </c>
      <c r="J29" s="34">
        <v>172</v>
      </c>
      <c r="K29" s="34">
        <v>180</v>
      </c>
      <c r="L29" s="34">
        <v>164</v>
      </c>
      <c r="M29" s="34">
        <v>184</v>
      </c>
      <c r="N29" s="34">
        <v>196</v>
      </c>
      <c r="O29" s="34">
        <v>163</v>
      </c>
      <c r="P29" s="34">
        <v>138</v>
      </c>
      <c r="Q29" s="34">
        <v>161</v>
      </c>
      <c r="R29" s="34">
        <v>153</v>
      </c>
      <c r="S29" s="34">
        <v>153</v>
      </c>
      <c r="T29" s="34">
        <v>148</v>
      </c>
      <c r="V29" s="20">
        <f t="shared" si="0"/>
        <v>185.33333333333334</v>
      </c>
      <c r="W29" s="48">
        <f>IF(G29="","",IF(D29="kein",'HC-Tabelle'!N18,D29))</f>
        <v>18</v>
      </c>
      <c r="X29" s="48" t="str">
        <f t="shared" si="5"/>
        <v>HB</v>
      </c>
      <c r="Y29" s="48"/>
      <c r="AA29" s="48">
        <f t="shared" si="1"/>
        <v>2408</v>
      </c>
      <c r="AB29" s="20">
        <f t="shared" si="2"/>
        <v>172</v>
      </c>
      <c r="AC29" s="48">
        <f t="shared" si="3"/>
        <v>2660</v>
      </c>
      <c r="AD29" s="20">
        <f t="shared" si="4"/>
        <v>190</v>
      </c>
    </row>
    <row r="30" spans="1:30" s="23" customFormat="1">
      <c r="A30" s="68"/>
      <c r="B30" s="69"/>
      <c r="C30" s="69"/>
      <c r="D30" s="70"/>
      <c r="E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V30" s="72"/>
      <c r="W30" s="70"/>
      <c r="X30" s="70"/>
      <c r="Y30" s="70"/>
      <c r="Z30" s="49"/>
      <c r="AA30" s="70"/>
      <c r="AB30" s="72"/>
      <c r="AC30" s="70"/>
      <c r="AD30" s="72"/>
    </row>
    <row r="31" spans="1:30">
      <c r="A31" s="33" t="s">
        <v>38</v>
      </c>
      <c r="B31" s="9" t="str">
        <f>IF(A31="","",INDEX(Mitgliederdaten!C:C,Mitgliederdaten!J15))</f>
        <v xml:space="preserve">Steiner </v>
      </c>
      <c r="C31" s="9" t="str">
        <f>IF(A31="","",INDEX(Mitgliederdaten!D:D,Mitgliederdaten!J15))</f>
        <v>Willy</v>
      </c>
      <c r="D31" s="48">
        <f>IF(A31="","",INDEX(Mitgliederdaten!E:E,Mitgliederdaten!J15))</f>
        <v>22</v>
      </c>
      <c r="E31" s="48" t="str">
        <f>IF(A31="","",INDEX(Mitgliederdaten!F:F,Mitgliederdaten!J15))</f>
        <v>HB</v>
      </c>
      <c r="F31" s="11"/>
      <c r="G31" s="34">
        <v>158</v>
      </c>
      <c r="H31" s="34">
        <v>186</v>
      </c>
      <c r="I31" s="34">
        <v>124</v>
      </c>
      <c r="J31" s="34">
        <v>166</v>
      </c>
      <c r="K31" s="34">
        <v>176</v>
      </c>
      <c r="L31" s="34">
        <v>192</v>
      </c>
      <c r="M31" s="34">
        <v>237</v>
      </c>
      <c r="N31" s="34">
        <v>212</v>
      </c>
      <c r="O31" s="34">
        <v>209</v>
      </c>
      <c r="P31" s="34">
        <v>180</v>
      </c>
      <c r="Q31" s="34">
        <v>177</v>
      </c>
      <c r="R31" s="34">
        <v>157</v>
      </c>
      <c r="S31" s="34">
        <v>160</v>
      </c>
      <c r="T31" s="34">
        <v>152</v>
      </c>
      <c r="V31" s="20">
        <f t="shared" si="0"/>
        <v>167</v>
      </c>
      <c r="W31" s="48">
        <f>IF(G31="","",IF(D31="kein",'HC-Tabelle'!N19,D31))</f>
        <v>22</v>
      </c>
      <c r="X31" s="48" t="str">
        <f t="shared" si="5"/>
        <v>HB</v>
      </c>
      <c r="Y31" s="94" t="s">
        <v>157</v>
      </c>
      <c r="AA31" s="48">
        <f t="shared" si="1"/>
        <v>2486</v>
      </c>
      <c r="AB31" s="20">
        <f t="shared" si="2"/>
        <v>177.57142857142858</v>
      </c>
      <c r="AC31" s="48">
        <f t="shared" si="3"/>
        <v>2794</v>
      </c>
      <c r="AD31" s="20">
        <f t="shared" si="4"/>
        <v>199.57142857142858</v>
      </c>
    </row>
    <row r="32" spans="1:30" s="23" customFormat="1">
      <c r="A32" s="68"/>
      <c r="B32" s="69"/>
      <c r="C32" s="69"/>
      <c r="D32" s="70"/>
      <c r="E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V32" s="72"/>
      <c r="W32" s="70"/>
      <c r="X32" s="70"/>
      <c r="Y32" s="70"/>
      <c r="Z32" s="49"/>
      <c r="AA32" s="70"/>
      <c r="AB32" s="72"/>
      <c r="AC32" s="70"/>
      <c r="AD32" s="72"/>
    </row>
    <row r="33" spans="1:30">
      <c r="A33" s="33"/>
      <c r="B33" s="9" t="str">
        <f>IF(A33="","",INDEX(Mitgliederdaten!C:C,Mitgliederdaten!J16))</f>
        <v/>
      </c>
      <c r="C33" s="9" t="str">
        <f>IF(A33="","",INDEX(Mitgliederdaten!D:D,Mitgliederdaten!J16))</f>
        <v/>
      </c>
      <c r="D33" s="48" t="str">
        <f>IF(A33="","",INDEX(Mitgliederdaten!E:E,Mitgliederdaten!J16))</f>
        <v/>
      </c>
      <c r="E33" s="48" t="str">
        <f>IF(A33="","",INDEX(Mitgliederdaten!F:F,Mitgliederdaten!J16))</f>
        <v/>
      </c>
      <c r="F33" s="1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V33" s="20" t="str">
        <f t="shared" si="0"/>
        <v/>
      </c>
      <c r="W33" s="48" t="str">
        <f>IF(G33="","",IF(D33="kein",'HC-Tabelle'!N20,D33))</f>
        <v/>
      </c>
      <c r="X33" s="48" t="str">
        <f t="shared" si="5"/>
        <v/>
      </c>
      <c r="Y33" s="48"/>
      <c r="AA33" s="48" t="str">
        <f t="shared" si="1"/>
        <v/>
      </c>
      <c r="AB33" s="20" t="str">
        <f t="shared" si="2"/>
        <v/>
      </c>
      <c r="AC33" s="48" t="str">
        <f t="shared" si="3"/>
        <v/>
      </c>
      <c r="AD33" s="20" t="str">
        <f t="shared" si="4"/>
        <v/>
      </c>
    </row>
    <row r="34" spans="1:30" s="23" customFormat="1">
      <c r="A34" s="68"/>
      <c r="B34" s="69"/>
      <c r="C34" s="69"/>
      <c r="D34" s="70"/>
      <c r="E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V34" s="72"/>
      <c r="W34" s="70"/>
      <c r="X34" s="70"/>
      <c r="Y34" s="70"/>
      <c r="Z34" s="49"/>
      <c r="AA34" s="70"/>
      <c r="AB34" s="72"/>
      <c r="AC34" s="70"/>
      <c r="AD34" s="72"/>
    </row>
    <row r="35" spans="1:30">
      <c r="A35" s="33"/>
      <c r="B35" s="9" t="str">
        <f>IF(A35="","",INDEX(Mitgliederdaten!C:C,Mitgliederdaten!J17))</f>
        <v/>
      </c>
      <c r="C35" s="9" t="str">
        <f>IF(A35="","",INDEX(Mitgliederdaten!D:D,Mitgliederdaten!J17))</f>
        <v/>
      </c>
      <c r="D35" s="48" t="str">
        <f>IF(A35="","",INDEX(Mitgliederdaten!E:E,Mitgliederdaten!J17))</f>
        <v/>
      </c>
      <c r="E35" s="48" t="str">
        <f>IF(A35="","",INDEX(Mitgliederdaten!F:F,Mitgliederdaten!J17))</f>
        <v/>
      </c>
      <c r="F35" s="1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V35" s="20" t="str">
        <f t="shared" si="0"/>
        <v/>
      </c>
      <c r="W35" s="48" t="str">
        <f>IF(G35="","",IF(D35="kein",'HC-Tabelle'!N21,D35))</f>
        <v/>
      </c>
      <c r="X35" s="48" t="str">
        <f t="shared" si="5"/>
        <v/>
      </c>
      <c r="Y35" s="48"/>
      <c r="AA35" s="48" t="str">
        <f t="shared" si="1"/>
        <v/>
      </c>
      <c r="AB35" s="20" t="str">
        <f t="shared" si="2"/>
        <v/>
      </c>
      <c r="AC35" s="48" t="str">
        <f t="shared" si="3"/>
        <v/>
      </c>
      <c r="AD35" s="20" t="str">
        <f t="shared" si="4"/>
        <v/>
      </c>
    </row>
    <row r="36" spans="1:30" s="23" customFormat="1">
      <c r="A36" s="68"/>
      <c r="B36" s="69"/>
      <c r="C36" s="69"/>
      <c r="D36" s="70"/>
      <c r="E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V36" s="72"/>
      <c r="W36" s="70"/>
      <c r="X36" s="70"/>
      <c r="Y36" s="70"/>
      <c r="Z36" s="49"/>
      <c r="AA36" s="70"/>
      <c r="AB36" s="72"/>
      <c r="AC36" s="70"/>
      <c r="AD36" s="72"/>
    </row>
    <row r="37" spans="1:30">
      <c r="A37" s="33"/>
      <c r="B37" s="9" t="str">
        <f>IF(A37="","",INDEX(Mitgliederdaten!C:C,Mitgliederdaten!J18))</f>
        <v/>
      </c>
      <c r="C37" s="9" t="str">
        <f>IF(A37="","",INDEX(Mitgliederdaten!D:D,Mitgliederdaten!J18))</f>
        <v/>
      </c>
      <c r="D37" s="48" t="str">
        <f>IF(A37="","",INDEX(Mitgliederdaten!E:E,Mitgliederdaten!J18))</f>
        <v/>
      </c>
      <c r="E37" s="48" t="str">
        <f>IF(A37="","",INDEX(Mitgliederdaten!F:F,Mitgliederdaten!J18))</f>
        <v/>
      </c>
      <c r="F37" s="1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V37" s="20" t="str">
        <f t="shared" si="0"/>
        <v/>
      </c>
      <c r="W37" s="48" t="str">
        <f>IF(G37="","",IF(D37="kein",'HC-Tabelle'!N22,D37))</f>
        <v/>
      </c>
      <c r="X37" s="48" t="str">
        <f t="shared" si="5"/>
        <v/>
      </c>
      <c r="Y37" s="48"/>
      <c r="AA37" s="48" t="str">
        <f t="shared" si="1"/>
        <v/>
      </c>
      <c r="AB37" s="20" t="str">
        <f t="shared" si="2"/>
        <v/>
      </c>
      <c r="AC37" s="48" t="str">
        <f t="shared" si="3"/>
        <v/>
      </c>
      <c r="AD37" s="20" t="str">
        <f t="shared" si="4"/>
        <v/>
      </c>
    </row>
    <row r="38" spans="1:30" s="23" customFormat="1">
      <c r="A38" s="68"/>
      <c r="B38" s="69"/>
      <c r="C38" s="69"/>
      <c r="D38" s="70"/>
      <c r="E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V38" s="72"/>
      <c r="W38" s="70"/>
      <c r="X38" s="70"/>
      <c r="Y38" s="70"/>
      <c r="Z38" s="49"/>
      <c r="AA38" s="70"/>
      <c r="AB38" s="72"/>
      <c r="AC38" s="70"/>
      <c r="AD38" s="72"/>
    </row>
    <row r="39" spans="1:30">
      <c r="A39" s="33"/>
      <c r="B39" s="9" t="str">
        <f>IF(A39="","",INDEX(Mitgliederdaten!C:C,Mitgliederdaten!J19))</f>
        <v/>
      </c>
      <c r="C39" s="9" t="str">
        <f>IF(A39="","",INDEX(Mitgliederdaten!D:D,Mitgliederdaten!J19))</f>
        <v/>
      </c>
      <c r="D39" s="48" t="str">
        <f>IF(A39="","",INDEX(Mitgliederdaten!E:E,Mitgliederdaten!J19))</f>
        <v/>
      </c>
      <c r="E39" s="48" t="str">
        <f>IF(A39="","",INDEX(Mitgliederdaten!F:F,Mitgliederdaten!J19))</f>
        <v/>
      </c>
      <c r="F39" s="1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V39" s="20" t="str">
        <f t="shared" si="0"/>
        <v/>
      </c>
      <c r="W39" s="48" t="str">
        <f>IF(G39="","",IF(D39="kein",'HC-Tabelle'!N23,D39))</f>
        <v/>
      </c>
      <c r="X39" s="48" t="str">
        <f t="shared" si="5"/>
        <v/>
      </c>
      <c r="Y39" s="48"/>
      <c r="AA39" s="48" t="str">
        <f t="shared" si="1"/>
        <v/>
      </c>
      <c r="AB39" s="20" t="str">
        <f t="shared" si="2"/>
        <v/>
      </c>
      <c r="AC39" s="48" t="str">
        <f t="shared" si="3"/>
        <v/>
      </c>
      <c r="AD39" s="20" t="str">
        <f t="shared" si="4"/>
        <v/>
      </c>
    </row>
    <row r="40" spans="1:30" s="23" customFormat="1">
      <c r="A40" s="68"/>
      <c r="B40" s="69"/>
      <c r="C40" s="69"/>
      <c r="D40" s="70"/>
      <c r="E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V40" s="72"/>
      <c r="W40" s="70"/>
      <c r="X40" s="70"/>
      <c r="Y40" s="70"/>
      <c r="Z40" s="49"/>
      <c r="AA40" s="70"/>
      <c r="AB40" s="72"/>
      <c r="AC40" s="70"/>
      <c r="AD40" s="72"/>
    </row>
    <row r="41" spans="1:30">
      <c r="A41" s="33"/>
      <c r="B41" s="9" t="str">
        <f>IF(A41="","",INDEX(Mitgliederdaten!C:C,Mitgliederdaten!J20))</f>
        <v/>
      </c>
      <c r="C41" s="9" t="str">
        <f>IF(A41="","",INDEX(Mitgliederdaten!D:D,Mitgliederdaten!J20))</f>
        <v/>
      </c>
      <c r="D41" s="48" t="str">
        <f>IF(A41="","",INDEX(Mitgliederdaten!E:E,Mitgliederdaten!J20))</f>
        <v/>
      </c>
      <c r="E41" s="48" t="str">
        <f>IF(A41="","",INDEX(Mitgliederdaten!F:F,Mitgliederdaten!J20))</f>
        <v/>
      </c>
      <c r="F41" s="1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V41" s="20" t="str">
        <f t="shared" si="0"/>
        <v/>
      </c>
      <c r="W41" s="48" t="str">
        <f>IF(G41="","",IF(D41="kein",'HC-Tabelle'!N24,D41))</f>
        <v/>
      </c>
      <c r="X41" s="48" t="str">
        <f t="shared" si="5"/>
        <v/>
      </c>
      <c r="Y41" s="48"/>
      <c r="AA41" s="48" t="str">
        <f t="shared" si="1"/>
        <v/>
      </c>
      <c r="AB41" s="20" t="str">
        <f t="shared" si="2"/>
        <v/>
      </c>
      <c r="AC41" s="48" t="str">
        <f t="shared" si="3"/>
        <v/>
      </c>
      <c r="AD41" s="20" t="str">
        <f t="shared" si="4"/>
        <v/>
      </c>
    </row>
    <row r="42" spans="1:30" s="23" customFormat="1">
      <c r="A42" s="68"/>
      <c r="B42" s="69"/>
      <c r="C42" s="69"/>
      <c r="D42" s="70"/>
      <c r="E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V42" s="72"/>
      <c r="W42" s="70"/>
      <c r="X42" s="70"/>
      <c r="Y42" s="70"/>
      <c r="Z42" s="49"/>
      <c r="AA42" s="70"/>
      <c r="AB42" s="72"/>
      <c r="AC42" s="70"/>
      <c r="AD42" s="72"/>
    </row>
    <row r="43" spans="1:30">
      <c r="A43" s="33"/>
      <c r="B43" s="9" t="str">
        <f>IF(A43="","",INDEX(Mitgliederdaten!C:C,Mitgliederdaten!J21))</f>
        <v/>
      </c>
      <c r="C43" s="9" t="str">
        <f>IF(A43="","",INDEX(Mitgliederdaten!D:D,Mitgliederdaten!J21))</f>
        <v/>
      </c>
      <c r="D43" s="48" t="str">
        <f>IF(A43="","",INDEX(Mitgliederdaten!E:E,Mitgliederdaten!J21))</f>
        <v/>
      </c>
      <c r="E43" s="48" t="str">
        <f>IF(A43="","",INDEX(Mitgliederdaten!F:F,Mitgliederdaten!J21))</f>
        <v/>
      </c>
      <c r="F43" s="1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V43" s="20" t="str">
        <f t="shared" si="0"/>
        <v/>
      </c>
      <c r="W43" s="48" t="str">
        <f>IF(G43="","",IF(D43="kein",'HC-Tabelle'!N25,D43))</f>
        <v/>
      </c>
      <c r="X43" s="48" t="str">
        <f t="shared" si="5"/>
        <v/>
      </c>
      <c r="Y43" s="48"/>
      <c r="AA43" s="48" t="str">
        <f t="shared" si="1"/>
        <v/>
      </c>
      <c r="AB43" s="20" t="str">
        <f t="shared" si="2"/>
        <v/>
      </c>
      <c r="AC43" s="48" t="str">
        <f t="shared" si="3"/>
        <v/>
      </c>
      <c r="AD43" s="20" t="str">
        <f t="shared" si="4"/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Normal="100" workbookViewId="0">
      <selection activeCell="K3" sqref="K3"/>
    </sheetView>
  </sheetViews>
  <sheetFormatPr baseColWidth="10" defaultRowHeight="15"/>
  <cols>
    <col min="1" max="1" width="6.7109375" style="6" customWidth="1"/>
    <col min="2" max="3" width="8.7109375" style="3" customWidth="1"/>
    <col min="4" max="4" width="4.7109375" style="3" customWidth="1"/>
    <col min="5" max="6" width="8.7109375" style="3" customWidth="1"/>
    <col min="7" max="7" width="4.7109375" style="3" customWidth="1"/>
    <col min="8" max="8" width="12.85546875" style="6" customWidth="1"/>
    <col min="9" max="10" width="8.7109375" style="6" customWidth="1"/>
    <col min="11" max="12" width="8.7109375" style="3" customWidth="1"/>
    <col min="13" max="14" width="8.7109375" style="6" customWidth="1"/>
    <col min="15" max="15" width="11.5703125" style="6" customWidth="1"/>
    <col min="16" max="17" width="8.7109375" style="6" customWidth="1"/>
    <col min="18" max="19" width="8.7109375" style="3" customWidth="1"/>
    <col min="20" max="20" width="4.7109375" style="3" customWidth="1"/>
    <col min="21" max="23" width="8.7109375" style="6" customWidth="1"/>
    <col min="24" max="16384" width="11.42578125" style="6"/>
  </cols>
  <sheetData>
    <row r="1" spans="1:21" ht="23.25">
      <c r="B1" s="40" t="s">
        <v>51</v>
      </c>
    </row>
    <row r="2" spans="1:21">
      <c r="H2" s="41" t="s">
        <v>66</v>
      </c>
      <c r="I2" s="6" t="s">
        <v>68</v>
      </c>
      <c r="K2" s="97" t="s">
        <v>69</v>
      </c>
      <c r="L2" s="97"/>
      <c r="M2" s="97"/>
      <c r="O2" s="3" t="s">
        <v>67</v>
      </c>
      <c r="P2" s="6" t="s">
        <v>68</v>
      </c>
      <c r="R2" s="101" t="s">
        <v>70</v>
      </c>
      <c r="S2" s="101"/>
      <c r="T2" s="101"/>
      <c r="U2" s="101"/>
    </row>
    <row r="3" spans="1:21">
      <c r="A3" s="6">
        <v>1</v>
      </c>
      <c r="B3" s="3" t="str">
        <f>'Herren Doppel'!B5</f>
        <v>Kahle</v>
      </c>
      <c r="C3" s="3" t="str">
        <f>'Herren Doppel'!C5</f>
        <v>Michael</v>
      </c>
      <c r="D3" s="3">
        <f>'Herren Doppel'!Q5</f>
        <v>33</v>
      </c>
      <c r="E3" s="3" t="str">
        <f>'Herren Doppel'!B6</f>
        <v>Simeaner</v>
      </c>
      <c r="F3" s="3" t="str">
        <f>'Herren Doppel'!C6</f>
        <v>Andreas</v>
      </c>
      <c r="G3" s="3">
        <f>'Herren Doppel'!Q6</f>
        <v>26</v>
      </c>
      <c r="H3" s="6">
        <f>'Herren Doppel'!T5</f>
        <v>2653</v>
      </c>
      <c r="I3" s="6">
        <f>RANK(H3,H$3:H$22)</f>
        <v>4</v>
      </c>
      <c r="J3" s="6">
        <f>MATCH(1,I$3:I$22,0)</f>
        <v>3</v>
      </c>
      <c r="K3" s="42" t="str">
        <f>IF(B3="","",INDEX(B$3:B$22,J3))</f>
        <v xml:space="preserve">Seiler </v>
      </c>
      <c r="L3" s="42" t="str">
        <f>IF(C3="","",INDEX(C$3:C$22,J3))</f>
        <v>Franz</v>
      </c>
      <c r="M3" s="97">
        <f>IF(B3="","",INDEX(H$3:H$21,J3))</f>
        <v>2932</v>
      </c>
      <c r="O3" s="6">
        <f>'Herren Doppel'!V5</f>
        <v>3125</v>
      </c>
      <c r="P3" s="6">
        <f>RANK(O3,O$3:O$21)</f>
        <v>5</v>
      </c>
      <c r="Q3" s="6">
        <f>MATCH(1,P$3:P$21,0)</f>
        <v>3</v>
      </c>
      <c r="R3" s="43" t="str">
        <f>IF(B3="","",INDEX(B$3:B$21,Q3))</f>
        <v xml:space="preserve">Seiler </v>
      </c>
      <c r="S3" s="43" t="str">
        <f>IF(C3="","",INDEX(C$3:C$21,Q3))</f>
        <v>Franz</v>
      </c>
      <c r="T3" s="43">
        <f>IF(B3="","",INDEX(D$3:D$21,Q3))</f>
        <v>20</v>
      </c>
      <c r="U3" s="101">
        <f>IF(B3="","",INDEX(O$3:O$21,Q3))</f>
        <v>3284</v>
      </c>
    </row>
    <row r="4" spans="1:21">
      <c r="A4" s="6">
        <v>2</v>
      </c>
      <c r="B4" s="6"/>
      <c r="C4" s="6"/>
      <c r="K4" s="42" t="str">
        <f>IF(E3="","",INDEX(E$3:E$21,J3))</f>
        <v xml:space="preserve">Unternährer </v>
      </c>
      <c r="L4" s="42" t="str">
        <f>IF(F3="","",INDEX(F$3:F$21,J3))</f>
        <v>Peter</v>
      </c>
      <c r="M4" s="97"/>
      <c r="R4" s="43" t="str">
        <f>IF(E3="","",INDEX(E$3:E$21,Q3))</f>
        <v xml:space="preserve">Unternährer </v>
      </c>
      <c r="S4" s="43" t="str">
        <f>IF(F3="","",INDEX(F$3:F$21,Q3))</f>
        <v>Peter</v>
      </c>
      <c r="T4" s="43">
        <f>IF(E3="","",INDEX(G$3:G$21,Q3))</f>
        <v>24</v>
      </c>
      <c r="U4" s="101"/>
    </row>
    <row r="5" spans="1:21">
      <c r="A5" s="6">
        <v>3</v>
      </c>
      <c r="B5" s="3" t="str">
        <f>'Herren Doppel'!B9</f>
        <v xml:space="preserve">Seiler </v>
      </c>
      <c r="C5" s="3" t="str">
        <f>'Herren Doppel'!C9</f>
        <v>Franz</v>
      </c>
      <c r="D5" s="3">
        <f>'Herren Doppel'!Q9</f>
        <v>20</v>
      </c>
      <c r="E5" s="3" t="str">
        <f>'Herren Doppel'!B10</f>
        <v xml:space="preserve">Unternährer </v>
      </c>
      <c r="F5" s="3" t="str">
        <f>'Herren Doppel'!C10</f>
        <v>Peter</v>
      </c>
      <c r="G5" s="3">
        <f>'Herren Doppel'!Q10</f>
        <v>24</v>
      </c>
      <c r="H5" s="6">
        <f>'Herren Doppel'!T9</f>
        <v>2932</v>
      </c>
      <c r="I5" s="6">
        <f t="shared" ref="I5:I21" si="0">RANK(H5,H$3:H$22)</f>
        <v>1</v>
      </c>
      <c r="J5" s="6">
        <f>MATCH(2,I$3:I$22,0)</f>
        <v>5</v>
      </c>
      <c r="K5" s="42" t="str">
        <f>IF(B5="","",INDEX(B$3:B$22,J5))</f>
        <v xml:space="preserve">Bacchi </v>
      </c>
      <c r="L5" s="42" t="str">
        <f>IF(C5="","",INDEX(C$3:C$22,J5))</f>
        <v>Pascal</v>
      </c>
      <c r="M5" s="97">
        <f>IF(B5="","",INDEX(H$3:H$21,J5))</f>
        <v>2843</v>
      </c>
      <c r="O5" s="6">
        <f>'Herren Doppel'!V9</f>
        <v>3284</v>
      </c>
      <c r="P5" s="6">
        <f>RANK(O5,O$3:O$21)</f>
        <v>1</v>
      </c>
      <c r="Q5" s="6">
        <f>MATCH(2,P$3:P$21,0)</f>
        <v>7</v>
      </c>
      <c r="R5" s="43" t="str">
        <f>IF(B5="","",INDEX(B$3:B$21,Q5))</f>
        <v xml:space="preserve">Famà </v>
      </c>
      <c r="S5" s="43" t="str">
        <f>IF(C5="","",INDEX(C$3:C$21,Q5))</f>
        <v>Tindaro</v>
      </c>
      <c r="T5" s="43">
        <f>IF(B5="","",INDEX(D$3:D$21,Q5))</f>
        <v>25</v>
      </c>
      <c r="U5" s="101">
        <f>IF(B5="","",INDEX(O$3:O$21,Q5))</f>
        <v>3188</v>
      </c>
    </row>
    <row r="6" spans="1:21">
      <c r="A6" s="6">
        <v>4</v>
      </c>
      <c r="B6" s="6"/>
      <c r="C6" s="6"/>
      <c r="K6" s="42" t="str">
        <f>IF(E5="","",INDEX(E$3:E$21,J5))</f>
        <v xml:space="preserve">Fehr </v>
      </c>
      <c r="L6" s="42" t="str">
        <f>IF(F5="","",INDEX(F$3:F$21,J5))</f>
        <v>Patrick</v>
      </c>
      <c r="M6" s="97"/>
      <c r="R6" s="43" t="str">
        <f>IF(E5="","",INDEX(E$3:E$21,Q5))</f>
        <v xml:space="preserve">Bächler </v>
      </c>
      <c r="S6" s="43" t="str">
        <f>IF(F5="","",INDEX(F$3:F$21,Q5))</f>
        <v>Sandro</v>
      </c>
      <c r="T6" s="43">
        <f>IF(E5="","",INDEX(G$3:G$21,Q5))</f>
        <v>29</v>
      </c>
      <c r="U6" s="101"/>
    </row>
    <row r="7" spans="1:21">
      <c r="A7" s="6">
        <v>5</v>
      </c>
      <c r="B7" s="3" t="str">
        <f>'Herren Doppel'!B13</f>
        <v xml:space="preserve">Bacchi </v>
      </c>
      <c r="C7" s="3" t="str">
        <f>'Herren Doppel'!C13</f>
        <v>Pascal</v>
      </c>
      <c r="D7" s="3">
        <f>'Herren Doppel'!Q13</f>
        <v>24</v>
      </c>
      <c r="E7" s="3" t="str">
        <f>'Herren Doppel'!B14</f>
        <v xml:space="preserve">Fehr </v>
      </c>
      <c r="F7" s="3" t="str">
        <f>'Herren Doppel'!C14</f>
        <v>Patrick</v>
      </c>
      <c r="G7" s="3">
        <f>'Herren Doppel'!Q14</f>
        <v>18</v>
      </c>
      <c r="H7" s="6">
        <f>'Herren Doppel'!T13</f>
        <v>2843</v>
      </c>
      <c r="I7" s="6">
        <f t="shared" si="0"/>
        <v>2</v>
      </c>
      <c r="J7" s="6">
        <f>MATCH(3,I$3:I$22,0)</f>
        <v>7</v>
      </c>
      <c r="K7" s="42" t="str">
        <f>IF(B7="","",INDEX(B$3:B$22,J7))</f>
        <v xml:space="preserve">Famà </v>
      </c>
      <c r="L7" s="42" t="str">
        <f>IF(C7="","",INDEX(C$3:C$22,J7))</f>
        <v>Tindaro</v>
      </c>
      <c r="M7" s="97">
        <f>IF(B7="","",INDEX(H$3:H$21,J7))</f>
        <v>2756</v>
      </c>
      <c r="O7" s="6">
        <f>'Herren Doppel'!V13</f>
        <v>3179</v>
      </c>
      <c r="P7" s="6">
        <f>RANK(O7,O$3:O$21)</f>
        <v>3</v>
      </c>
      <c r="Q7" s="6">
        <f>MATCH(3,P$3:P$21,0)</f>
        <v>5</v>
      </c>
      <c r="R7" s="43" t="str">
        <f>IF(B7="","",INDEX(B$3:B$21,Q7))</f>
        <v xml:space="preserve">Bacchi </v>
      </c>
      <c r="S7" s="43" t="str">
        <f>IF(C7="","",INDEX(C$3:C$21,Q7))</f>
        <v>Pascal</v>
      </c>
      <c r="T7" s="43">
        <f>IF(B7="","",INDEX(D$3:D$21,Q7))</f>
        <v>24</v>
      </c>
      <c r="U7" s="101">
        <f>IF(B7="","",INDEX(O$3:O$21,Q7))</f>
        <v>3179</v>
      </c>
    </row>
    <row r="8" spans="1:21">
      <c r="A8" s="6">
        <v>6</v>
      </c>
      <c r="B8" s="6"/>
      <c r="C8" s="6"/>
      <c r="K8" s="42" t="str">
        <f>IF(E7="","",INDEX(E$3:E$21,J7))</f>
        <v xml:space="preserve">Bächler </v>
      </c>
      <c r="L8" s="42" t="str">
        <f>IF(F7="","",INDEX(F$3:F$21,J7))</f>
        <v>Sandro</v>
      </c>
      <c r="M8" s="97"/>
      <c r="R8" s="43" t="str">
        <f>IF(E7="","",INDEX(E$3:E$21,Q7))</f>
        <v xml:space="preserve">Fehr </v>
      </c>
      <c r="S8" s="43" t="str">
        <f>IF(F7="","",INDEX(F$3:F$21,Q7))</f>
        <v>Patrick</v>
      </c>
      <c r="T8" s="43">
        <f>IF(E7="","",INDEX(G$3:G$21,Q7))</f>
        <v>18</v>
      </c>
      <c r="U8" s="101"/>
    </row>
    <row r="9" spans="1:21">
      <c r="A9" s="6">
        <v>7</v>
      </c>
      <c r="B9" s="3" t="str">
        <f>'Herren Doppel'!B17</f>
        <v xml:space="preserve">Famà </v>
      </c>
      <c r="C9" s="3" t="str">
        <f>'Herren Doppel'!C17</f>
        <v>Tindaro</v>
      </c>
      <c r="D9" s="3">
        <f>'Herren Doppel'!Q17</f>
        <v>25</v>
      </c>
      <c r="E9" s="3" t="str">
        <f>'Herren Doppel'!B18</f>
        <v xml:space="preserve">Bächler </v>
      </c>
      <c r="F9" s="3" t="str">
        <f>'Herren Doppel'!C18</f>
        <v>Sandro</v>
      </c>
      <c r="G9" s="3">
        <f>'Herren Doppel'!Q18</f>
        <v>29</v>
      </c>
      <c r="H9" s="6">
        <f>'Herren Doppel'!T17</f>
        <v>2756</v>
      </c>
      <c r="I9" s="6">
        <f t="shared" si="0"/>
        <v>3</v>
      </c>
      <c r="J9" s="6">
        <f>MATCH(4,I$3:I$22,0)</f>
        <v>1</v>
      </c>
      <c r="K9" s="42" t="str">
        <f>IF(B9="","",INDEX(B$3:B$22,J9))</f>
        <v>Kahle</v>
      </c>
      <c r="L9" s="42" t="str">
        <f>IF(C9="","",INDEX(C$3:C$22,J9))</f>
        <v>Michael</v>
      </c>
      <c r="M9" s="97">
        <f>IF(B9="","",INDEX(H$3:H$21,J9))</f>
        <v>2653</v>
      </c>
      <c r="O9" s="6">
        <f>'Herren Doppel'!V17</f>
        <v>3188</v>
      </c>
      <c r="P9" s="6">
        <f>RANK(O9,O$3:O$21)</f>
        <v>2</v>
      </c>
      <c r="Q9" s="6">
        <f>MATCH(4,P$3:P$21,0)</f>
        <v>9</v>
      </c>
      <c r="R9" s="43" t="str">
        <f>IF(B9="","",INDEX(B$3:B$21,Q9))</f>
        <v xml:space="preserve">Fehr </v>
      </c>
      <c r="S9" s="43" t="str">
        <f>IF(C9="","",INDEX(C$3:C$21,Q9))</f>
        <v>Markus</v>
      </c>
      <c r="T9" s="43">
        <f>IF(B9="","",INDEX(D$3:D$21,Q9))</f>
        <v>48</v>
      </c>
      <c r="U9" s="101">
        <f>IF(B9="","",INDEX(O$3:O$21,Q9))</f>
        <v>3159</v>
      </c>
    </row>
    <row r="10" spans="1:21">
      <c r="A10" s="6">
        <v>8</v>
      </c>
      <c r="B10" s="6"/>
      <c r="C10" s="6"/>
      <c r="K10" s="42" t="str">
        <f>IF(E9="","",INDEX(E$3:E$21,J9))</f>
        <v>Simeaner</v>
      </c>
      <c r="L10" s="42" t="str">
        <f>IF(F9="","",INDEX(F$3:F$21,J9))</f>
        <v>Andreas</v>
      </c>
      <c r="M10" s="97"/>
      <c r="R10" s="43" t="str">
        <f>IF(E9="","",INDEX(E$3:E$21,Q9))</f>
        <v xml:space="preserve">Fehr </v>
      </c>
      <c r="S10" s="43" t="str">
        <f>IF(F9="","",INDEX(F$3:F$21,Q9))</f>
        <v>Marcel</v>
      </c>
      <c r="T10" s="43">
        <f>IF(E9="","",INDEX(G$3:G$21,Q9))</f>
        <v>46</v>
      </c>
      <c r="U10" s="101"/>
    </row>
    <row r="11" spans="1:21">
      <c r="A11" s="6">
        <v>9</v>
      </c>
      <c r="B11" s="3" t="str">
        <f>'Herren Doppel'!B21</f>
        <v xml:space="preserve">Fehr </v>
      </c>
      <c r="C11" s="3" t="str">
        <f>'Herren Doppel'!C21</f>
        <v>Markus</v>
      </c>
      <c r="D11" s="3">
        <f>'Herren Doppel'!Q21</f>
        <v>48</v>
      </c>
      <c r="E11" s="3" t="str">
        <f>'Herren Doppel'!B22</f>
        <v xml:space="preserve">Fehr </v>
      </c>
      <c r="F11" s="3" t="str">
        <f>'Herren Doppel'!C22</f>
        <v>Marcel</v>
      </c>
      <c r="G11" s="3">
        <f>'Herren Doppel'!Q22</f>
        <v>46</v>
      </c>
      <c r="H11" s="6">
        <f>'Herren Doppel'!T21</f>
        <v>2407</v>
      </c>
      <c r="I11" s="6">
        <f t="shared" si="0"/>
        <v>6</v>
      </c>
      <c r="J11" s="6">
        <f>MATCH(5,I$3:I$22,0)</f>
        <v>11</v>
      </c>
      <c r="K11" s="42" t="str">
        <f>IF(B11="","",INDEX(B$3:B$22,J11))</f>
        <v xml:space="preserve">Tellenbach </v>
      </c>
      <c r="L11" s="42" t="str">
        <f>IF(C11="","",INDEX(C$3:C$22,J11))</f>
        <v>Kevin</v>
      </c>
      <c r="M11" s="97">
        <f>IF(B11="","",INDEX(H$3:H$21,J11))</f>
        <v>2540</v>
      </c>
      <c r="O11" s="6">
        <f>'Herren Doppel'!V21</f>
        <v>3159</v>
      </c>
      <c r="P11" s="6">
        <f>RANK(O11,O$3:O$21)</f>
        <v>4</v>
      </c>
      <c r="Q11" s="6">
        <f>MATCH(5,P$3:P$21,0)</f>
        <v>1</v>
      </c>
      <c r="R11" s="43" t="str">
        <f>IF(B11="","",INDEX(B$3:B$21,Q11))</f>
        <v>Kahle</v>
      </c>
      <c r="S11" s="43" t="str">
        <f>IF(C11="","",INDEX(C$3:C$21,Q11))</f>
        <v>Michael</v>
      </c>
      <c r="T11" s="43">
        <f>IF(B11="","",INDEX(D$3:D$21,Q11))</f>
        <v>33</v>
      </c>
      <c r="U11" s="101">
        <f>IF(B11="","",INDEX(O$3:O$21,Q11))</f>
        <v>3125</v>
      </c>
    </row>
    <row r="12" spans="1:21">
      <c r="A12" s="6">
        <v>10</v>
      </c>
      <c r="B12" s="6"/>
      <c r="C12" s="6"/>
      <c r="K12" s="42" t="str">
        <f>IF(E11="","",INDEX(E$3:E$21,J11))</f>
        <v xml:space="preserve">Tellenbach </v>
      </c>
      <c r="L12" s="42" t="str">
        <f>IF(F11="","",INDEX(F$3:F$21,J11))</f>
        <v>Hansruedi</v>
      </c>
      <c r="M12" s="97"/>
      <c r="R12" s="43" t="str">
        <f>IF(E11="","",INDEX(E$3:E$21,Q11))</f>
        <v>Simeaner</v>
      </c>
      <c r="S12" s="43" t="str">
        <f>IF(F11="","",INDEX(F$3:F$21,Q11))</f>
        <v>Andreas</v>
      </c>
      <c r="T12" s="43">
        <f>IF(E11="","",INDEX(G$3:G$21,Q11))</f>
        <v>26</v>
      </c>
      <c r="U12" s="101"/>
    </row>
    <row r="13" spans="1:21">
      <c r="A13" s="6">
        <v>11</v>
      </c>
      <c r="B13" s="3" t="str">
        <f>'Herren Doppel'!B25</f>
        <v xml:space="preserve">Tellenbach </v>
      </c>
      <c r="C13" s="3" t="str">
        <f>'Herren Doppel'!C25</f>
        <v>Kevin</v>
      </c>
      <c r="D13" s="3">
        <f>'Herren Doppel'!Q25</f>
        <v>25</v>
      </c>
      <c r="E13" s="3" t="str">
        <f>'Herren Doppel'!B26</f>
        <v xml:space="preserve">Tellenbach </v>
      </c>
      <c r="F13" s="3" t="str">
        <f>'Herren Doppel'!C26</f>
        <v>Hansruedi</v>
      </c>
      <c r="G13" s="3">
        <f>'Herren Doppel'!Q26</f>
        <v>35</v>
      </c>
      <c r="H13" s="6">
        <f>'Herren Doppel'!T25</f>
        <v>2540</v>
      </c>
      <c r="I13" s="6">
        <f t="shared" si="0"/>
        <v>5</v>
      </c>
      <c r="J13" s="6">
        <f>MATCH(6,I$3:I$22,0)</f>
        <v>9</v>
      </c>
      <c r="K13" s="42" t="str">
        <f>IF(B13="","",INDEX(B$3:B$22,J13))</f>
        <v xml:space="preserve">Fehr </v>
      </c>
      <c r="L13" s="42" t="str">
        <f>IF(C13="","",INDEX(C$3:C$22,J13))</f>
        <v>Markus</v>
      </c>
      <c r="M13" s="97">
        <f>IF(B13="","",INDEX(H$3:H$21,J13))</f>
        <v>2407</v>
      </c>
      <c r="O13" s="6">
        <f>'Herren Doppel'!V25</f>
        <v>3020</v>
      </c>
      <c r="P13" s="6">
        <f>RANK(O13,O$3:O$21)</f>
        <v>6</v>
      </c>
      <c r="Q13" s="6">
        <f>MATCH(6,P$3:P$21,0)</f>
        <v>11</v>
      </c>
      <c r="R13" s="43" t="str">
        <f>IF(B13="","",INDEX(B$3:B$21,Q13))</f>
        <v xml:space="preserve">Tellenbach </v>
      </c>
      <c r="S13" s="43" t="str">
        <f>IF(C13="","",INDEX(C$3:C$21,Q13))</f>
        <v>Kevin</v>
      </c>
      <c r="T13" s="43">
        <f>IF(B13="","",INDEX(D$3:D$21,Q13))</f>
        <v>25</v>
      </c>
      <c r="U13" s="101">
        <f>IF(B13="","",INDEX(O$3:O$21,Q13))</f>
        <v>3020</v>
      </c>
    </row>
    <row r="14" spans="1:21">
      <c r="A14" s="6">
        <v>12</v>
      </c>
      <c r="B14" s="6"/>
      <c r="C14" s="6"/>
      <c r="K14" s="42" t="str">
        <f>IF(E13="","",INDEX(E$3:E$21,J13))</f>
        <v xml:space="preserve">Fehr </v>
      </c>
      <c r="L14" s="42" t="str">
        <f>IF(F13="","",INDEX(F$3:F$21,J13))</f>
        <v>Marcel</v>
      </c>
      <c r="M14" s="97"/>
      <c r="R14" s="43" t="str">
        <f>IF(E13="","",INDEX(E$3:E$21,Q13))</f>
        <v xml:space="preserve">Tellenbach </v>
      </c>
      <c r="S14" s="43" t="str">
        <f>IF(F13="","",INDEX(F$3:F$21,Q13))</f>
        <v>Hansruedi</v>
      </c>
      <c r="T14" s="43">
        <f>IF(E13="","",INDEX(G$3:G$21,Q13))</f>
        <v>35</v>
      </c>
      <c r="U14" s="101"/>
    </row>
    <row r="15" spans="1:21">
      <c r="A15" s="6">
        <v>13</v>
      </c>
      <c r="B15" s="3" t="str">
        <f>'Herren Doppel'!B29</f>
        <v>Winiger</v>
      </c>
      <c r="C15" s="3" t="str">
        <f>'Herren Doppel'!C29</f>
        <v>Elias</v>
      </c>
      <c r="D15" s="3">
        <f>'Herren Doppel'!Q29</f>
        <v>48</v>
      </c>
      <c r="E15" s="3" t="str">
        <f>'Herren Doppel'!B30</f>
        <v xml:space="preserve">Hodzic </v>
      </c>
      <c r="F15" s="3" t="str">
        <f>'Herren Doppel'!C30</f>
        <v>Levin</v>
      </c>
      <c r="G15" s="3">
        <f>'Herren Doppel'!Q30</f>
        <v>60</v>
      </c>
      <c r="H15" s="6">
        <f>'Herren Doppel'!T29</f>
        <v>2012</v>
      </c>
      <c r="I15" s="6">
        <f t="shared" si="0"/>
        <v>7</v>
      </c>
      <c r="J15" s="6">
        <f>MATCH(7,I$3:I$22,0)</f>
        <v>13</v>
      </c>
      <c r="K15" s="42" t="str">
        <f>IF(B15="","",INDEX(B$3:B$22,J15))</f>
        <v>Winiger</v>
      </c>
      <c r="L15" s="42" t="str">
        <f>IF(C15="","",INDEX(C$3:C$22,J15))</f>
        <v>Elias</v>
      </c>
      <c r="M15" s="97">
        <f>IF(B15="","",INDEX(H$3:H$21,J15))</f>
        <v>2012</v>
      </c>
      <c r="O15" s="6">
        <f>'Herren Doppel'!V29</f>
        <v>2876</v>
      </c>
      <c r="P15" s="6">
        <f t="shared" ref="P15:P21" si="1">RANK(O15,O$3:O$21)</f>
        <v>7</v>
      </c>
      <c r="Q15" s="6">
        <f>MATCH(7,P$3:P$21,0)</f>
        <v>13</v>
      </c>
      <c r="R15" s="43" t="str">
        <f>IF(B15="","",INDEX(B$3:B$21,Q15))</f>
        <v>Winiger</v>
      </c>
      <c r="S15" s="43" t="str">
        <f>IF(C15="","",INDEX(C$3:C$21,Q15))</f>
        <v>Elias</v>
      </c>
      <c r="T15" s="43">
        <f>IF(B15="","",INDEX(D$3:D$21,Q15))</f>
        <v>48</v>
      </c>
      <c r="U15" s="101">
        <f>IF(B15="","",INDEX(O$3:O$21,Q15))</f>
        <v>2876</v>
      </c>
    </row>
    <row r="16" spans="1:21">
      <c r="A16" s="6">
        <v>14</v>
      </c>
      <c r="B16" s="6"/>
      <c r="C16" s="6"/>
      <c r="K16" s="42" t="str">
        <f>IF(E15="","",INDEX(E$3:E$21,J15))</f>
        <v xml:space="preserve">Hodzic </v>
      </c>
      <c r="L16" s="42" t="str">
        <f>IF(F15="","",INDEX(F$3:F$21,J15))</f>
        <v>Levin</v>
      </c>
      <c r="M16" s="97"/>
      <c r="R16" s="43" t="str">
        <f>IF(E15="","",INDEX(E$3:E$21,Q15))</f>
        <v xml:space="preserve">Hodzic </v>
      </c>
      <c r="S16" s="43" t="str">
        <f>IF(F16="","",INDEX(F$3:F$21,Q15))</f>
        <v/>
      </c>
      <c r="T16" s="43">
        <f>IF(E15="","",INDEX(G$3:G$21,Q15))</f>
        <v>60</v>
      </c>
      <c r="U16" s="101"/>
    </row>
    <row r="17" spans="1:21">
      <c r="A17" s="6">
        <v>15</v>
      </c>
      <c r="B17" s="3" t="str">
        <f>'Herren Doppel'!B33</f>
        <v/>
      </c>
      <c r="C17" s="3" t="str">
        <f>'Herren Doppel'!C33</f>
        <v/>
      </c>
      <c r="D17" s="3" t="str">
        <f>'Herren Doppel'!Q33</f>
        <v/>
      </c>
      <c r="E17" s="3" t="str">
        <f>'Herren Doppel'!B34</f>
        <v/>
      </c>
      <c r="F17" s="3" t="str">
        <f>'Herren Doppel'!C34</f>
        <v/>
      </c>
      <c r="G17" s="3" t="str">
        <f>'Herren Doppel'!Q34</f>
        <v/>
      </c>
      <c r="H17" s="6" t="str">
        <f>'Herren Doppel'!T33</f>
        <v/>
      </c>
      <c r="I17" s="6" t="e">
        <f t="shared" si="0"/>
        <v>#VALUE!</v>
      </c>
      <c r="J17" s="6" t="e">
        <f>MATCH(8,I$3:I$22,0)</f>
        <v>#N/A</v>
      </c>
      <c r="K17" s="42" t="str">
        <f>IF(B17="","",INDEX(B$3:B$22,J17))</f>
        <v/>
      </c>
      <c r="L17" s="42" t="str">
        <f>IF(C17="","",INDEX(C$3:C$22,J17))</f>
        <v/>
      </c>
      <c r="M17" s="97" t="str">
        <f>IF(B17="","",INDEX(H$3:H$21,J17))</f>
        <v/>
      </c>
      <c r="O17" s="6" t="str">
        <f>'Herren Doppel'!V33</f>
        <v/>
      </c>
      <c r="P17" s="6" t="e">
        <f t="shared" si="1"/>
        <v>#VALUE!</v>
      </c>
      <c r="Q17" s="6" t="e">
        <f>MATCH(8,P$3:P$21,0)</f>
        <v>#N/A</v>
      </c>
      <c r="R17" s="43" t="str">
        <f>IF(B17="","",INDEX(B$3:B$21,Q17))</f>
        <v/>
      </c>
      <c r="S17" s="43" t="str">
        <f>IF(C17="","",INDEX(C$3:C$21,Q17))</f>
        <v/>
      </c>
      <c r="T17" s="43" t="str">
        <f>IF(B17="","",INDEX(D$3:D$21,Q17))</f>
        <v/>
      </c>
      <c r="U17" s="101" t="str">
        <f>IF(B17="","",INDEX(O$3:O$21,Q17))</f>
        <v/>
      </c>
    </row>
    <row r="18" spans="1:21">
      <c r="A18" s="6">
        <v>16</v>
      </c>
      <c r="B18" s="6"/>
      <c r="C18" s="6"/>
      <c r="K18" s="42" t="str">
        <f>IF(E17="","",INDEX(E$3:E$21,J17))</f>
        <v/>
      </c>
      <c r="L18" s="42" t="str">
        <f>IF(F17="","",INDEX(F$3:F$21,J17))</f>
        <v/>
      </c>
      <c r="M18" s="97"/>
      <c r="R18" s="43" t="str">
        <f>IF(E17="","",INDEX(E$3:E$21,Q17))</f>
        <v/>
      </c>
      <c r="S18" s="43" t="str">
        <f>IF(F17="","",INDEX(F$3:F$21,Q17))</f>
        <v/>
      </c>
      <c r="T18" s="43" t="str">
        <f>IF(E17="","",INDEX(G$3:G$21,Q17))</f>
        <v/>
      </c>
      <c r="U18" s="101"/>
    </row>
    <row r="19" spans="1:21">
      <c r="A19" s="6">
        <v>17</v>
      </c>
      <c r="B19" s="3" t="str">
        <f>'Herren Doppel'!B37</f>
        <v/>
      </c>
      <c r="C19" s="3" t="str">
        <f>'Herren Doppel'!C37</f>
        <v/>
      </c>
      <c r="D19" s="3" t="str">
        <f>'Herren Doppel'!Q37</f>
        <v/>
      </c>
      <c r="E19" s="3" t="str">
        <f>'Herren Doppel'!B38</f>
        <v/>
      </c>
      <c r="F19" s="3" t="str">
        <f>'Herren Doppel'!C38</f>
        <v/>
      </c>
      <c r="G19" s="3" t="str">
        <f>'Herren Doppel'!Q38</f>
        <v/>
      </c>
      <c r="H19" s="6" t="str">
        <f>'Herren Doppel'!T37</f>
        <v/>
      </c>
      <c r="I19" s="6" t="e">
        <f t="shared" si="0"/>
        <v>#VALUE!</v>
      </c>
      <c r="J19" s="6" t="e">
        <f>MATCH(9,I$3:I$22,0)</f>
        <v>#N/A</v>
      </c>
      <c r="K19" s="42" t="str">
        <f>IF(B19="","",INDEX(B$3:B$22,J19))</f>
        <v/>
      </c>
      <c r="L19" s="42" t="str">
        <f>IF(C19="","",INDEX(C$3:C$22,J19))</f>
        <v/>
      </c>
      <c r="M19" s="97" t="str">
        <f>IF(B19="","",INDEX(H$3:H$21,J19))</f>
        <v/>
      </c>
      <c r="O19" s="6" t="str">
        <f>'Herren Doppel'!V37</f>
        <v/>
      </c>
      <c r="P19" s="6" t="e">
        <f t="shared" si="1"/>
        <v>#VALUE!</v>
      </c>
      <c r="Q19" s="6" t="e">
        <f>MATCH(9,P$3:P$21,0)</f>
        <v>#N/A</v>
      </c>
      <c r="R19" s="43" t="str">
        <f>IF(B19="","",INDEX(B$3:B$21,Q19))</f>
        <v/>
      </c>
      <c r="S19" s="43" t="str">
        <f>IF(C19="","",INDEX(C$3:C$21,Q19))</f>
        <v/>
      </c>
      <c r="T19" s="43" t="str">
        <f>IF(B19="","",INDEX(D$3:D$21,Q19))</f>
        <v/>
      </c>
      <c r="U19" s="101" t="str">
        <f>IF(B19="","",INDEX(O$3:O$21,Q19))</f>
        <v/>
      </c>
    </row>
    <row r="20" spans="1:21">
      <c r="A20" s="6">
        <v>18</v>
      </c>
      <c r="B20" s="6"/>
      <c r="C20" s="6"/>
      <c r="K20" s="42" t="str">
        <f>IF(E19="","",INDEX(E$3:E$21,J19))</f>
        <v/>
      </c>
      <c r="L20" s="42" t="str">
        <f>IF(F19="","",INDEX(F$3:F$21,J19))</f>
        <v/>
      </c>
      <c r="M20" s="97"/>
      <c r="R20" s="43" t="str">
        <f>IF(E19="","",INDEX(E$3:E$21,Q19))</f>
        <v/>
      </c>
      <c r="S20" s="43" t="str">
        <f>IF(F19="","",INDEX(F$3:F$21,Q19))</f>
        <v/>
      </c>
      <c r="T20" s="43" t="str">
        <f>IF(E19="","",INDEX(G$3:G$21,Q19))</f>
        <v/>
      </c>
      <c r="U20" s="101"/>
    </row>
    <row r="21" spans="1:21">
      <c r="A21" s="6">
        <v>19</v>
      </c>
      <c r="B21" s="3" t="str">
        <f>'Herren Doppel'!B41</f>
        <v/>
      </c>
      <c r="C21" s="3" t="str">
        <f>'Herren Doppel'!C41</f>
        <v/>
      </c>
      <c r="D21" s="3" t="str">
        <f>'Herren Doppel'!Q41</f>
        <v/>
      </c>
      <c r="E21" s="3" t="str">
        <f>'Herren Doppel'!B42</f>
        <v/>
      </c>
      <c r="F21" s="3" t="str">
        <f>'Herren Doppel'!C42</f>
        <v/>
      </c>
      <c r="G21" s="3" t="str">
        <f>'Herren Doppel'!Q42</f>
        <v/>
      </c>
      <c r="H21" s="6" t="str">
        <f>'Herren Doppel'!T41</f>
        <v/>
      </c>
      <c r="I21" s="6" t="e">
        <f t="shared" si="0"/>
        <v>#VALUE!</v>
      </c>
      <c r="J21" s="6" t="e">
        <f>MATCH(10,I$3:I$22,0)</f>
        <v>#N/A</v>
      </c>
      <c r="K21" s="42" t="str">
        <f>IF(B21="","",INDEX(B$3:B$22,J21))</f>
        <v/>
      </c>
      <c r="L21" s="42" t="str">
        <f>IF(C21="","",INDEX(C$3:C$22,J21))</f>
        <v/>
      </c>
      <c r="M21" s="97" t="str">
        <f>IF(B21="","",INDEX(H$3:H$21,J21))</f>
        <v/>
      </c>
      <c r="O21" s="6" t="str">
        <f>'Herren Doppel'!V41</f>
        <v/>
      </c>
      <c r="P21" s="6" t="e">
        <f t="shared" si="1"/>
        <v>#VALUE!</v>
      </c>
      <c r="Q21" s="6" t="e">
        <f>MATCH(10,P$3:P$21,0)</f>
        <v>#N/A</v>
      </c>
      <c r="R21" s="43" t="str">
        <f>IF(B21="","",INDEX(B$3:B$21,Q21))</f>
        <v/>
      </c>
      <c r="S21" s="43" t="str">
        <f>IF(C21="","",INDEX(C$3:C$21,Q21))</f>
        <v/>
      </c>
      <c r="T21" s="43" t="str">
        <f>IF(B21="","",INDEX(D$3:D$21,Q21))</f>
        <v/>
      </c>
      <c r="U21" s="101" t="str">
        <f>IF(B21="","",INDEX(O$3:O$21,Q21))</f>
        <v/>
      </c>
    </row>
    <row r="22" spans="1:21">
      <c r="A22" s="6">
        <v>20</v>
      </c>
      <c r="B22" s="6"/>
      <c r="C22" s="6"/>
      <c r="K22" s="42" t="str">
        <f>IF(E21="","",INDEX(E$3:E$21,J21))</f>
        <v/>
      </c>
      <c r="L22" s="42" t="str">
        <f>IF(F21="","",INDEX(F$3:F$21,J21))</f>
        <v/>
      </c>
      <c r="M22" s="97"/>
      <c r="R22" s="43" t="str">
        <f>IF(E21="","",INDEX(E$3:E$21,Q21))</f>
        <v/>
      </c>
      <c r="S22" s="43" t="str">
        <f>IF(F21="","",INDEX(F$3:F$21,Q21))</f>
        <v/>
      </c>
      <c r="T22" s="43" t="str">
        <f>IF(E21="","",INDEX(G$3:G$21,Q21))</f>
        <v/>
      </c>
      <c r="U22" s="101"/>
    </row>
    <row r="24" spans="1:21" ht="23.25">
      <c r="B24" s="40" t="s">
        <v>65</v>
      </c>
    </row>
    <row r="25" spans="1:21">
      <c r="H25" s="3" t="s">
        <v>66</v>
      </c>
      <c r="I25" s="6" t="s">
        <v>68</v>
      </c>
      <c r="K25" s="103" t="s">
        <v>69</v>
      </c>
      <c r="L25" s="103"/>
      <c r="M25" s="103"/>
      <c r="O25" s="3" t="s">
        <v>67</v>
      </c>
      <c r="P25" s="6" t="s">
        <v>68</v>
      </c>
      <c r="R25" s="102" t="s">
        <v>70</v>
      </c>
      <c r="S25" s="102"/>
      <c r="T25" s="102"/>
      <c r="U25" s="102"/>
    </row>
    <row r="26" spans="1:21">
      <c r="A26" s="6">
        <v>1</v>
      </c>
      <c r="B26" s="3" t="str">
        <f>'Damen Doppel'!B5</f>
        <v xml:space="preserve">Kalt </v>
      </c>
      <c r="C26" s="3" t="str">
        <f>'Damen Doppel'!C5</f>
        <v>Angela</v>
      </c>
      <c r="D26" s="3">
        <f>'Damen Doppel'!Q5</f>
        <v>29</v>
      </c>
      <c r="E26" s="3" t="str">
        <f>'Damen Doppel'!B6</f>
        <v>Valär</v>
      </c>
      <c r="F26" s="3" t="str">
        <f>'Damen Doppel'!C6</f>
        <v>Desirée</v>
      </c>
      <c r="G26" s="3">
        <f>'Damen Doppel'!Q6</f>
        <v>57</v>
      </c>
      <c r="H26" s="6">
        <f>'Damen Doppel'!T5</f>
        <v>2444</v>
      </c>
      <c r="I26" s="6">
        <f>RANK(H26,H$26:H$45)</f>
        <v>1</v>
      </c>
      <c r="J26" s="6">
        <f>MATCH(1,I$26:I$45,0)</f>
        <v>1</v>
      </c>
      <c r="K26" s="46" t="str">
        <f>IF(B26="","",INDEX(B$26:B$45,J26))</f>
        <v xml:space="preserve">Kalt </v>
      </c>
      <c r="L26" s="46" t="str">
        <f>IF(C26="","",INDEX(C$26:C$45,J26))</f>
        <v>Angela</v>
      </c>
      <c r="M26" s="103">
        <f>IF(B26="","",INDEX(H$26:H$44,J26))</f>
        <v>2444</v>
      </c>
      <c r="O26" s="6">
        <f>'Damen Doppel'!V5</f>
        <v>3132</v>
      </c>
      <c r="P26" s="6">
        <f>RANK(O26,O$26:O$44)</f>
        <v>1</v>
      </c>
      <c r="Q26" s="6">
        <f>MATCH(1,P$26:P$44,0)</f>
        <v>1</v>
      </c>
      <c r="R26" s="47" t="str">
        <f>IF(B26="","",INDEX(B$26:B$44,Q26))</f>
        <v xml:space="preserve">Kalt </v>
      </c>
      <c r="S26" s="47" t="str">
        <f>IF(C26="","",INDEX(C$26:C$44,Q26))</f>
        <v>Angela</v>
      </c>
      <c r="T26" s="47">
        <f>IF(B26="","",INDEX(D$26:D$44,Q26))</f>
        <v>29</v>
      </c>
      <c r="U26" s="102">
        <f>IF(B26="","",INDEX(O$26:O$44,Q26))</f>
        <v>3132</v>
      </c>
    </row>
    <row r="27" spans="1:21">
      <c r="A27" s="6">
        <v>2</v>
      </c>
      <c r="K27" s="46" t="str">
        <f>IF(E26="","",INDEX(E$26:E$44,J26))</f>
        <v>Valär</v>
      </c>
      <c r="L27" s="46" t="str">
        <f>IF(F26="","",INDEX(F$26:F$44,J26))</f>
        <v>Desirée</v>
      </c>
      <c r="M27" s="103"/>
      <c r="R27" s="47" t="str">
        <f>IF(E26="","",INDEX(E$26:E$44,Q26))</f>
        <v>Valär</v>
      </c>
      <c r="S27" s="47" t="str">
        <f>IF(F26="","",INDEX(F$26:F$44,Q26))</f>
        <v>Desirée</v>
      </c>
      <c r="T27" s="47">
        <f>IF(E26="","",INDEX(G$26:G$44,Q26))</f>
        <v>57</v>
      </c>
      <c r="U27" s="102"/>
    </row>
    <row r="28" spans="1:21">
      <c r="A28" s="6">
        <v>3</v>
      </c>
      <c r="B28" s="3" t="str">
        <f>'Damen Doppel'!B9</f>
        <v/>
      </c>
      <c r="C28" s="3" t="str">
        <f>'Damen Doppel'!C9</f>
        <v/>
      </c>
      <c r="D28" s="3" t="str">
        <f>'Damen Doppel'!Q9</f>
        <v/>
      </c>
      <c r="E28" s="3" t="str">
        <f>'Damen Doppel'!B10</f>
        <v/>
      </c>
      <c r="F28" s="3" t="str">
        <f>'Damen Doppel'!C10</f>
        <v/>
      </c>
      <c r="G28" s="3" t="str">
        <f>'Damen Doppel'!Q10</f>
        <v/>
      </c>
      <c r="H28" s="6" t="str">
        <f>'Damen Doppel'!T9</f>
        <v/>
      </c>
      <c r="I28" s="6" t="e">
        <f t="shared" ref="I28:I44" si="2">RANK(H28,H$26:H$45)</f>
        <v>#VALUE!</v>
      </c>
      <c r="J28" s="6" t="e">
        <f>MATCH(2,I$26:I$45,0)</f>
        <v>#N/A</v>
      </c>
      <c r="K28" s="46" t="str">
        <f>IF(B28="","",INDEX(B$26:B$45,J28))</f>
        <v/>
      </c>
      <c r="L28" s="46" t="str">
        <f>IF(C28="","",INDEX(C$26:C$45,J28))</f>
        <v/>
      </c>
      <c r="M28" s="103" t="str">
        <f>IF(B28="","",INDEX(H$26:H$44,J28))</f>
        <v/>
      </c>
      <c r="O28" s="6" t="str">
        <f>'Damen Doppel'!V9</f>
        <v/>
      </c>
      <c r="P28" s="6" t="e">
        <f t="shared" ref="P28:P44" si="3">RANK(O28,O$26:O$44)</f>
        <v>#VALUE!</v>
      </c>
      <c r="Q28" s="6" t="e">
        <f>MATCH(2,P$26:P$44,0)</f>
        <v>#N/A</v>
      </c>
      <c r="R28" s="47" t="str">
        <f>IF(B28="","",INDEX(B$26:B$44,Q28))</f>
        <v/>
      </c>
      <c r="S28" s="47" t="str">
        <f>IF(C28="","",INDEX(C$26:C$44,Q28))</f>
        <v/>
      </c>
      <c r="T28" s="47" t="str">
        <f>IF(B28="","",INDEX(D$26:D$44,Q28))</f>
        <v/>
      </c>
      <c r="U28" s="102" t="str">
        <f>IF(B28="","",INDEX(O$26:O$44,Q28))</f>
        <v/>
      </c>
    </row>
    <row r="29" spans="1:21">
      <c r="A29" s="6">
        <v>4</v>
      </c>
      <c r="K29" s="46" t="str">
        <f>IF(E28="","",INDEX(E$26:E$44,J28))</f>
        <v/>
      </c>
      <c r="L29" s="46" t="str">
        <f>IF(F28="","",INDEX(F$26:F$44,J28))</f>
        <v/>
      </c>
      <c r="M29" s="103"/>
      <c r="R29" s="47" t="str">
        <f>IF(E28="","",INDEX(E$26:E$44,Q28))</f>
        <v/>
      </c>
      <c r="S29" s="47" t="str">
        <f>IF(F28="","",INDEX(F$26:F$44,Q28))</f>
        <v/>
      </c>
      <c r="T29" s="47" t="str">
        <f>IF(E28="","",INDEX(G$26:G$44,Q28))</f>
        <v/>
      </c>
      <c r="U29" s="102"/>
    </row>
    <row r="30" spans="1:21">
      <c r="A30" s="6">
        <v>5</v>
      </c>
      <c r="B30" s="3" t="str">
        <f>'Damen Doppel'!B13</f>
        <v/>
      </c>
      <c r="C30" s="3" t="str">
        <f>'Damen Doppel'!C13</f>
        <v/>
      </c>
      <c r="D30" s="3" t="str">
        <f>'Damen Doppel'!Q13</f>
        <v/>
      </c>
      <c r="E30" s="3" t="str">
        <f>'Damen Doppel'!B14</f>
        <v/>
      </c>
      <c r="F30" s="3" t="str">
        <f>'Damen Doppel'!C14</f>
        <v/>
      </c>
      <c r="G30" s="3" t="str">
        <f>'Damen Doppel'!Q14</f>
        <v/>
      </c>
      <c r="H30" s="6" t="str">
        <f>'Damen Doppel'!T13</f>
        <v/>
      </c>
      <c r="I30" s="6" t="e">
        <f t="shared" si="2"/>
        <v>#VALUE!</v>
      </c>
      <c r="J30" s="6" t="e">
        <f>MATCH(3,I$26:I$45,0)</f>
        <v>#N/A</v>
      </c>
      <c r="K30" s="46" t="str">
        <f>IF(B30="","",INDEX(B$26:B$45,J30))</f>
        <v/>
      </c>
      <c r="L30" s="46" t="str">
        <f>IF(C30="","",INDEX(C$26:C$45,J30))</f>
        <v/>
      </c>
      <c r="M30" s="103" t="str">
        <f>IF(B30="","",INDEX(H$26:H$44,J30))</f>
        <v/>
      </c>
      <c r="O30" s="6" t="str">
        <f>'Damen Doppel'!V13</f>
        <v/>
      </c>
      <c r="P30" s="6" t="e">
        <f t="shared" si="3"/>
        <v>#VALUE!</v>
      </c>
      <c r="Q30" s="6" t="e">
        <f>MATCH(3,P$26:P$44,0)</f>
        <v>#N/A</v>
      </c>
      <c r="R30" s="47" t="str">
        <f>IF(B30="","",INDEX(B$26:B$44,Q30))</f>
        <v/>
      </c>
      <c r="S30" s="47" t="str">
        <f>IF(C30="","",INDEX(C$26:C$44,Q30))</f>
        <v/>
      </c>
      <c r="T30" s="47" t="str">
        <f>IF(B30="","",INDEX(D$26:D$44,Q30))</f>
        <v/>
      </c>
      <c r="U30" s="102" t="str">
        <f>IF(B30="","",INDEX(O$26:O$44,Q30))</f>
        <v/>
      </c>
    </row>
    <row r="31" spans="1:21">
      <c r="A31" s="6">
        <v>6</v>
      </c>
      <c r="K31" s="46" t="str">
        <f>IF(E30="","",INDEX(E$26:E$44,J30))</f>
        <v/>
      </c>
      <c r="L31" s="46" t="str">
        <f>IF(F30="","",INDEX(F$26:F$44,J30))</f>
        <v/>
      </c>
      <c r="M31" s="103"/>
      <c r="R31" s="47" t="str">
        <f>IF(E30="","",INDEX(E$26:E$44,Q30))</f>
        <v/>
      </c>
      <c r="S31" s="47" t="str">
        <f>IF(F30="","",INDEX(F$26:F$44,Q30))</f>
        <v/>
      </c>
      <c r="T31" s="47" t="str">
        <f>IF(E30="","",INDEX(G$26:G$44,Q30))</f>
        <v/>
      </c>
      <c r="U31" s="102"/>
    </row>
    <row r="32" spans="1:21">
      <c r="A32" s="6">
        <v>7</v>
      </c>
      <c r="B32" s="3" t="str">
        <f>'Damen Doppel'!B17</f>
        <v/>
      </c>
      <c r="C32" s="3" t="str">
        <f>'Damen Doppel'!C17</f>
        <v/>
      </c>
      <c r="D32" s="3" t="str">
        <f>'Damen Doppel'!Q17</f>
        <v/>
      </c>
      <c r="E32" s="3" t="str">
        <f>'Damen Doppel'!B18</f>
        <v/>
      </c>
      <c r="F32" s="3" t="str">
        <f>'Damen Doppel'!C18</f>
        <v/>
      </c>
      <c r="G32" s="3" t="str">
        <f>'Damen Doppel'!Q18</f>
        <v/>
      </c>
      <c r="H32" s="6" t="str">
        <f>'Damen Doppel'!T17</f>
        <v/>
      </c>
      <c r="I32" s="6" t="e">
        <f t="shared" si="2"/>
        <v>#VALUE!</v>
      </c>
      <c r="J32" s="6" t="e">
        <f>MATCH(4,I$26:I$45,0)</f>
        <v>#N/A</v>
      </c>
      <c r="K32" s="46" t="str">
        <f>IF(B32="","",INDEX(B$26:B$45,J32))</f>
        <v/>
      </c>
      <c r="L32" s="46" t="str">
        <f>IF(C32="","",INDEX(C$26:C$45,J32))</f>
        <v/>
      </c>
      <c r="M32" s="103" t="str">
        <f>IF(B32="","",INDEX(H$26:H$44,J32))</f>
        <v/>
      </c>
      <c r="O32" s="6" t="str">
        <f>'Damen Doppel'!V17</f>
        <v/>
      </c>
      <c r="P32" s="6" t="e">
        <f t="shared" si="3"/>
        <v>#VALUE!</v>
      </c>
      <c r="Q32" s="6" t="e">
        <f>MATCH(4,P$26:P$44,0)</f>
        <v>#N/A</v>
      </c>
      <c r="R32" s="47" t="str">
        <f>IF(B32="","",INDEX(B$26:B$44,Q32))</f>
        <v/>
      </c>
      <c r="S32" s="47" t="str">
        <f>IF(C32="","",INDEX(C$26:C$44,Q32))</f>
        <v/>
      </c>
      <c r="T32" s="47" t="str">
        <f>IF(B32="","",INDEX(D$26:D$44,Q32))</f>
        <v/>
      </c>
      <c r="U32" s="102" t="str">
        <f>IF(B32="","",INDEX(O$26:O$44,Q32))</f>
        <v/>
      </c>
    </row>
    <row r="33" spans="1:21">
      <c r="A33" s="6">
        <v>8</v>
      </c>
      <c r="K33" s="46" t="str">
        <f>IF(E32="","",INDEX(E$26:E$44,J32))</f>
        <v/>
      </c>
      <c r="L33" s="46" t="str">
        <f>IF(F32="","",INDEX(F$26:F$44,J32))</f>
        <v/>
      </c>
      <c r="M33" s="103"/>
      <c r="R33" s="47" t="str">
        <f>IF(E32="","",INDEX(E$26:E$44,Q32))</f>
        <v/>
      </c>
      <c r="S33" s="47" t="str">
        <f>IF(F32="","",INDEX(F$26:F$44,Q32))</f>
        <v/>
      </c>
      <c r="T33" s="47" t="str">
        <f>IF(E32="","",INDEX(G$26:G$44,Q32))</f>
        <v/>
      </c>
      <c r="U33" s="102"/>
    </row>
    <row r="34" spans="1:21">
      <c r="A34" s="6">
        <v>9</v>
      </c>
      <c r="B34" s="3" t="str">
        <f>'Damen Doppel'!B21</f>
        <v/>
      </c>
      <c r="C34" s="3" t="str">
        <f>'Damen Doppel'!C21</f>
        <v/>
      </c>
      <c r="D34" s="3" t="str">
        <f>'Damen Doppel'!Q21</f>
        <v/>
      </c>
      <c r="E34" s="3" t="str">
        <f>'Damen Doppel'!B22</f>
        <v/>
      </c>
      <c r="F34" s="3" t="str">
        <f>'Damen Doppel'!C22</f>
        <v/>
      </c>
      <c r="G34" s="3" t="str">
        <f>'Damen Doppel'!Q22</f>
        <v/>
      </c>
      <c r="H34" s="6" t="str">
        <f>'Damen Doppel'!T21</f>
        <v/>
      </c>
      <c r="I34" s="6" t="e">
        <f t="shared" si="2"/>
        <v>#VALUE!</v>
      </c>
      <c r="J34" s="6" t="e">
        <f>MATCH(5,I$26:I$45,0)</f>
        <v>#N/A</v>
      </c>
      <c r="K34" s="46" t="str">
        <f>IF(B34="","",INDEX(B$26:B$45,J34))</f>
        <v/>
      </c>
      <c r="L34" s="46" t="str">
        <f>IF(C34="","",INDEX(C$26:C$45,J34))</f>
        <v/>
      </c>
      <c r="M34" s="103" t="str">
        <f>IF(B34="","",INDEX(H$26:H$44,J34))</f>
        <v/>
      </c>
      <c r="O34" s="6" t="str">
        <f>'Damen Doppel'!V21</f>
        <v/>
      </c>
      <c r="P34" s="6" t="e">
        <f t="shared" si="3"/>
        <v>#VALUE!</v>
      </c>
      <c r="Q34" s="6" t="e">
        <f>MATCH(5,P$26:P$44,0)</f>
        <v>#N/A</v>
      </c>
      <c r="R34" s="47" t="str">
        <f>IF(B34="","",INDEX(B$26:B$44,Q34))</f>
        <v/>
      </c>
      <c r="S34" s="47" t="str">
        <f>IF(C34="","",INDEX(C$26:C$44,Q34))</f>
        <v/>
      </c>
      <c r="T34" s="47" t="str">
        <f>IF(B34="","",INDEX(D$26:D$44,Q34))</f>
        <v/>
      </c>
      <c r="U34" s="102" t="str">
        <f>IF(B34="","",INDEX(O$26:O$44,Q34))</f>
        <v/>
      </c>
    </row>
    <row r="35" spans="1:21">
      <c r="A35" s="6">
        <v>10</v>
      </c>
      <c r="K35" s="46" t="str">
        <f>IF(E34="","",INDEX(E$26:E$44,J34))</f>
        <v/>
      </c>
      <c r="L35" s="46" t="str">
        <f>IF(F34="","",INDEX(F$26:F$44,J34))</f>
        <v/>
      </c>
      <c r="M35" s="103"/>
      <c r="R35" s="47" t="str">
        <f>IF(E34="","",INDEX(E$26:E$44,Q34))</f>
        <v/>
      </c>
      <c r="S35" s="47" t="str">
        <f>IF(F34="","",INDEX(F$26:F$44,Q34))</f>
        <v/>
      </c>
      <c r="T35" s="47" t="str">
        <f>IF(E34="","",INDEX(G$26:G$44,Q34))</f>
        <v/>
      </c>
      <c r="U35" s="102"/>
    </row>
    <row r="36" spans="1:21">
      <c r="A36" s="6">
        <v>11</v>
      </c>
      <c r="B36" s="3" t="str">
        <f>'Damen Doppel'!B25</f>
        <v/>
      </c>
      <c r="C36" s="3" t="str">
        <f>'Damen Doppel'!C25</f>
        <v/>
      </c>
      <c r="D36" s="3" t="str">
        <f>'Damen Doppel'!Q25</f>
        <v/>
      </c>
      <c r="E36" s="3" t="str">
        <f>'Damen Doppel'!B26</f>
        <v/>
      </c>
      <c r="F36" s="3" t="str">
        <f>'Damen Doppel'!C26</f>
        <v/>
      </c>
      <c r="G36" s="3" t="str">
        <f>'Damen Doppel'!Q26</f>
        <v/>
      </c>
      <c r="H36" s="6" t="str">
        <f>'Damen Doppel'!T25</f>
        <v/>
      </c>
      <c r="I36" s="6" t="e">
        <f t="shared" si="2"/>
        <v>#VALUE!</v>
      </c>
      <c r="J36" s="6" t="e">
        <f>MATCH(6,I$26:I$45,0)</f>
        <v>#N/A</v>
      </c>
      <c r="K36" s="46" t="str">
        <f>IF(B36="","",INDEX(B$26:B$45,J36))</f>
        <v/>
      </c>
      <c r="L36" s="46" t="str">
        <f>IF(C36="","",INDEX(C$26:C$45,J36))</f>
        <v/>
      </c>
      <c r="M36" s="103" t="str">
        <f>IF(B36="","",INDEX(H$26:H$44,J36))</f>
        <v/>
      </c>
      <c r="O36" s="6" t="str">
        <f>'Damen Doppel'!V25</f>
        <v/>
      </c>
      <c r="P36" s="6" t="e">
        <f t="shared" si="3"/>
        <v>#VALUE!</v>
      </c>
      <c r="Q36" s="6" t="e">
        <f>MATCH(6,P$26:P$44,0)</f>
        <v>#N/A</v>
      </c>
      <c r="R36" s="47" t="str">
        <f>IF(B36="","",INDEX(B$26:B$44,Q36))</f>
        <v/>
      </c>
      <c r="S36" s="47" t="str">
        <f>IF(C36="","",INDEX(C$26:C$44,Q36))</f>
        <v/>
      </c>
      <c r="T36" s="47" t="str">
        <f>IF(B36="","",INDEX(D$26:D$44,Q36))</f>
        <v/>
      </c>
      <c r="U36" s="102" t="str">
        <f>IF(B36="","",INDEX(O$26:O$44,Q36))</f>
        <v/>
      </c>
    </row>
    <row r="37" spans="1:21">
      <c r="A37" s="6">
        <v>12</v>
      </c>
      <c r="K37" s="46" t="str">
        <f>IF(E36="","",INDEX(E$26:E$44,J36))</f>
        <v/>
      </c>
      <c r="L37" s="46" t="str">
        <f>IF(F36="","",INDEX(F$26:F$44,J36))</f>
        <v/>
      </c>
      <c r="M37" s="103"/>
      <c r="R37" s="47" t="str">
        <f>IF(E36="","",INDEX(E$26:E$44,Q36))</f>
        <v/>
      </c>
      <c r="S37" s="47" t="str">
        <f>IF(F37="","",INDEX(F$26:F$44,Q36))</f>
        <v/>
      </c>
      <c r="T37" s="47" t="str">
        <f>IF(E36="","",INDEX(G$26:G$44,Q36))</f>
        <v/>
      </c>
      <c r="U37" s="102"/>
    </row>
    <row r="38" spans="1:21">
      <c r="A38" s="6">
        <v>13</v>
      </c>
      <c r="B38" s="3" t="str">
        <f>'Damen Doppel'!B29</f>
        <v/>
      </c>
      <c r="C38" s="3" t="str">
        <f>'Damen Doppel'!C29</f>
        <v/>
      </c>
      <c r="D38" s="3" t="str">
        <f>'Damen Doppel'!Q29</f>
        <v/>
      </c>
      <c r="E38" s="3" t="str">
        <f>'Damen Doppel'!B30</f>
        <v/>
      </c>
      <c r="F38" s="3" t="str">
        <f>'Damen Doppel'!C30</f>
        <v/>
      </c>
      <c r="G38" s="3" t="str">
        <f>'Damen Doppel'!Q30</f>
        <v/>
      </c>
      <c r="H38" s="6" t="str">
        <f>'Damen Doppel'!T29</f>
        <v/>
      </c>
      <c r="I38" s="6" t="e">
        <f t="shared" si="2"/>
        <v>#VALUE!</v>
      </c>
      <c r="J38" s="6" t="e">
        <f>MATCH(7,I$26:I$45,0)</f>
        <v>#N/A</v>
      </c>
      <c r="K38" s="46" t="str">
        <f>IF(B38="","",INDEX(B$26:B$45,J38))</f>
        <v/>
      </c>
      <c r="L38" s="46" t="str">
        <f>IF(C38="","",INDEX(C$26:C$45,J38))</f>
        <v/>
      </c>
      <c r="M38" s="103" t="str">
        <f>IF(B38="","",INDEX(H$26:H$44,J38))</f>
        <v/>
      </c>
      <c r="O38" s="6" t="str">
        <f>'Damen Doppel'!V29</f>
        <v/>
      </c>
      <c r="P38" s="6" t="e">
        <f t="shared" si="3"/>
        <v>#VALUE!</v>
      </c>
      <c r="Q38" s="6" t="e">
        <f>MATCH(7,P$26:P$44,0)</f>
        <v>#N/A</v>
      </c>
      <c r="R38" s="47" t="str">
        <f>IF(B38="","",INDEX(B$26:B$44,Q38))</f>
        <v/>
      </c>
      <c r="S38" s="47" t="str">
        <f>IF(C38="","",INDEX(C$26:C$44,Q38))</f>
        <v/>
      </c>
      <c r="T38" s="47" t="str">
        <f>IF(B38="","",INDEX(D$26:D$44,Q38))</f>
        <v/>
      </c>
      <c r="U38" s="102" t="str">
        <f>IF(B38="","",INDEX(O$26:O$44,Q38))</f>
        <v/>
      </c>
    </row>
    <row r="39" spans="1:21">
      <c r="A39" s="6">
        <v>14</v>
      </c>
      <c r="K39" s="46" t="str">
        <f>IF(E38="","",INDEX(E$26:E$44,J38))</f>
        <v/>
      </c>
      <c r="L39" s="46" t="str">
        <f>IF(F38="","",INDEX(F$26:F$44,J38))</f>
        <v/>
      </c>
      <c r="M39" s="103"/>
      <c r="R39" s="47" t="str">
        <f>IF(E38="","",INDEX(E$26:E$44,Q38))</f>
        <v/>
      </c>
      <c r="S39" s="47" t="str">
        <f>IF(F38="","",INDEX(F$26:F$44,Q38))</f>
        <v/>
      </c>
      <c r="T39" s="47" t="str">
        <f>IF(E38="","",INDEX(G$26:G$44,Q38))</f>
        <v/>
      </c>
      <c r="U39" s="102"/>
    </row>
    <row r="40" spans="1:21">
      <c r="A40" s="6">
        <v>15</v>
      </c>
      <c r="B40" s="3" t="str">
        <f>'Damen Doppel'!B33</f>
        <v/>
      </c>
      <c r="C40" s="3" t="str">
        <f>'Damen Doppel'!C33</f>
        <v/>
      </c>
      <c r="D40" s="3" t="str">
        <f>'Damen Doppel'!Q33</f>
        <v/>
      </c>
      <c r="E40" s="3" t="str">
        <f>'Damen Doppel'!B34</f>
        <v/>
      </c>
      <c r="F40" s="3" t="str">
        <f>'Damen Doppel'!C34</f>
        <v/>
      </c>
      <c r="G40" s="3" t="str">
        <f>'Damen Doppel'!Q34</f>
        <v/>
      </c>
      <c r="H40" s="6" t="str">
        <f>'Damen Doppel'!T33</f>
        <v/>
      </c>
      <c r="I40" s="6" t="e">
        <f t="shared" si="2"/>
        <v>#VALUE!</v>
      </c>
      <c r="J40" s="6" t="e">
        <f>MATCH(8,I$26:I$45,0)</f>
        <v>#N/A</v>
      </c>
      <c r="K40" s="46" t="str">
        <f>IF(B40="","",INDEX(B$26:B$45,J40))</f>
        <v/>
      </c>
      <c r="L40" s="46" t="str">
        <f>IF(C40="","",INDEX(C$26:C$45,J40))</f>
        <v/>
      </c>
      <c r="M40" s="103" t="str">
        <f>IF(B40="","",INDEX(H$26:H$44,J40))</f>
        <v/>
      </c>
      <c r="O40" s="6" t="str">
        <f>'Damen Doppel'!V33</f>
        <v/>
      </c>
      <c r="P40" s="6" t="e">
        <f t="shared" si="3"/>
        <v>#VALUE!</v>
      </c>
      <c r="Q40" s="6" t="e">
        <f>MATCH(8,P$26:P$44,0)</f>
        <v>#N/A</v>
      </c>
      <c r="R40" s="47" t="str">
        <f>IF(B40="","",INDEX(B$26:B$44,Q40))</f>
        <v/>
      </c>
      <c r="S40" s="47" t="str">
        <f>IF(C40="","",INDEX(C$26:C$44,Q40))</f>
        <v/>
      </c>
      <c r="T40" s="47" t="str">
        <f>IF(B40="","",INDEX(D$26:D$44,Q40))</f>
        <v/>
      </c>
      <c r="U40" s="102" t="str">
        <f>IF(B40="","",INDEX(O$26:O$44,Q40))</f>
        <v/>
      </c>
    </row>
    <row r="41" spans="1:21">
      <c r="A41" s="6">
        <v>16</v>
      </c>
      <c r="K41" s="46" t="str">
        <f>IF(E40="","",INDEX(E$26:E$44,J40))</f>
        <v/>
      </c>
      <c r="L41" s="46" t="str">
        <f>IF(F40="","",INDEX(F$26:F$44,J40))</f>
        <v/>
      </c>
      <c r="M41" s="103"/>
      <c r="R41" s="47" t="str">
        <f>IF(E40="","",INDEX(E$26:E$44,Q40))</f>
        <v/>
      </c>
      <c r="S41" s="47" t="str">
        <f>IF(F40="","",INDEX(F$26:F$44,Q40))</f>
        <v/>
      </c>
      <c r="T41" s="47" t="str">
        <f>IF(E40="","",INDEX(G$26:G$44,Q40))</f>
        <v/>
      </c>
      <c r="U41" s="102"/>
    </row>
    <row r="42" spans="1:21">
      <c r="A42" s="6">
        <v>17</v>
      </c>
      <c r="B42" s="3" t="str">
        <f>'Damen Doppel'!B37</f>
        <v/>
      </c>
      <c r="C42" s="3" t="str">
        <f>'Damen Doppel'!C37</f>
        <v/>
      </c>
      <c r="D42" s="3" t="str">
        <f>'Damen Doppel'!Q37</f>
        <v/>
      </c>
      <c r="E42" s="3" t="str">
        <f>'Damen Doppel'!B38</f>
        <v/>
      </c>
      <c r="F42" s="3" t="str">
        <f>'Damen Doppel'!C38</f>
        <v/>
      </c>
      <c r="G42" s="3" t="str">
        <f>'Damen Doppel'!Q38</f>
        <v/>
      </c>
      <c r="H42" s="6" t="str">
        <f>'Damen Doppel'!T37</f>
        <v/>
      </c>
      <c r="I42" s="6" t="e">
        <f t="shared" si="2"/>
        <v>#VALUE!</v>
      </c>
      <c r="J42" s="6" t="e">
        <f>MATCH(9,I$26:I$45,0)</f>
        <v>#N/A</v>
      </c>
      <c r="K42" s="46" t="str">
        <f>IF(B42="","",INDEX(B$26:B$45,J42))</f>
        <v/>
      </c>
      <c r="L42" s="46" t="str">
        <f>IF(C42="","",INDEX(C$26:C$45,J42))</f>
        <v/>
      </c>
      <c r="M42" s="103" t="str">
        <f>IF(B42="","",INDEX(H$26:H$44,J42))</f>
        <v/>
      </c>
      <c r="O42" s="6" t="str">
        <f>'Damen Doppel'!V37</f>
        <v/>
      </c>
      <c r="P42" s="6" t="e">
        <f t="shared" si="3"/>
        <v>#VALUE!</v>
      </c>
      <c r="Q42" s="6" t="e">
        <f>MATCH(9,P$26:P$44,0)</f>
        <v>#N/A</v>
      </c>
      <c r="R42" s="47" t="str">
        <f>IF(B42="","",INDEX(B$26:B$44,Q42))</f>
        <v/>
      </c>
      <c r="S42" s="47" t="str">
        <f>IF(C42="","",INDEX(C$26:C$44,Q42))</f>
        <v/>
      </c>
      <c r="T42" s="47" t="str">
        <f>IF(B42="","",INDEX(D$26:D$44,Q42))</f>
        <v/>
      </c>
      <c r="U42" s="102" t="str">
        <f>IF(B42="","",INDEX(O$26:O$44,Q42))</f>
        <v/>
      </c>
    </row>
    <row r="43" spans="1:21">
      <c r="A43" s="6">
        <v>18</v>
      </c>
      <c r="K43" s="46" t="str">
        <f>IF(E42="","",INDEX(E$26:E$44,J42))</f>
        <v/>
      </c>
      <c r="L43" s="46" t="str">
        <f>IF(F42="","",INDEX(F$26:F$44,J42))</f>
        <v/>
      </c>
      <c r="M43" s="103"/>
      <c r="R43" s="47" t="str">
        <f>IF(E42="","",INDEX(E$26:E$44,Q42))</f>
        <v/>
      </c>
      <c r="S43" s="47" t="str">
        <f>IF(F42="","",INDEX(F$26:F$44,Q42))</f>
        <v/>
      </c>
      <c r="T43" s="47" t="str">
        <f>IF(E42="","",INDEX(G$26:G$44,Q42))</f>
        <v/>
      </c>
      <c r="U43" s="102"/>
    </row>
    <row r="44" spans="1:21">
      <c r="A44" s="6">
        <v>19</v>
      </c>
      <c r="B44" s="3" t="str">
        <f>'Damen Doppel'!B41</f>
        <v/>
      </c>
      <c r="C44" s="3" t="str">
        <f>'Damen Doppel'!C41</f>
        <v/>
      </c>
      <c r="D44" s="3" t="str">
        <f>'Damen Doppel'!Q41</f>
        <v/>
      </c>
      <c r="E44" s="3" t="str">
        <f>'Damen Doppel'!B42</f>
        <v/>
      </c>
      <c r="F44" s="3" t="str">
        <f>'Damen Doppel'!C42</f>
        <v/>
      </c>
      <c r="G44" s="3" t="str">
        <f>'Damen Doppel'!Q42</f>
        <v/>
      </c>
      <c r="H44" s="6" t="str">
        <f>'Damen Doppel'!T41</f>
        <v/>
      </c>
      <c r="I44" s="6" t="e">
        <f t="shared" si="2"/>
        <v>#VALUE!</v>
      </c>
      <c r="J44" s="6" t="e">
        <f>MATCH(10,I$26:I$45,0)</f>
        <v>#N/A</v>
      </c>
      <c r="K44" s="46" t="str">
        <f>IF(B44="","",INDEX(B$26:B$45,J44))</f>
        <v/>
      </c>
      <c r="L44" s="46" t="str">
        <f>IF(C44="","",INDEX(C$26:C$45,J44))</f>
        <v/>
      </c>
      <c r="M44" s="103" t="str">
        <f>IF(B44="","",INDEX(H$26:H$44,J44))</f>
        <v/>
      </c>
      <c r="O44" s="6" t="str">
        <f>'Damen Doppel'!V41</f>
        <v/>
      </c>
      <c r="P44" s="6" t="e">
        <f t="shared" si="3"/>
        <v>#VALUE!</v>
      </c>
      <c r="Q44" s="6" t="e">
        <f>MATCH(10,P$26:P$44,0)</f>
        <v>#N/A</v>
      </c>
      <c r="R44" s="47" t="str">
        <f>IF(B44="","",INDEX(B$26:B$44,Q44))</f>
        <v/>
      </c>
      <c r="S44" s="47" t="str">
        <f>IF(C44="","",INDEX(C$26:C$44,Q44))</f>
        <v/>
      </c>
      <c r="T44" s="47" t="str">
        <f>IF(B44="","",INDEX(D$26:D$44,Q44))</f>
        <v/>
      </c>
      <c r="U44" s="102" t="str">
        <f>IF(B44="","",INDEX(O$26:O$44,Q44))</f>
        <v/>
      </c>
    </row>
    <row r="45" spans="1:21">
      <c r="A45" s="6">
        <v>20</v>
      </c>
      <c r="K45" s="46" t="str">
        <f>IF(E44="","",INDEX(E$26:E$44,J44))</f>
        <v/>
      </c>
      <c r="L45" s="46" t="str">
        <f>IF(F44="","",INDEX(F$26:F$44,J44))</f>
        <v/>
      </c>
      <c r="M45" s="103"/>
      <c r="R45" s="47" t="str">
        <f>IF(E44="","",INDEX(E$26:E$44,Q44))</f>
        <v/>
      </c>
      <c r="S45" s="47" t="str">
        <f>IF(F44="","",INDEX(F$26:F$44,Q44))</f>
        <v/>
      </c>
      <c r="T45" s="47" t="str">
        <f>IF(E44="","",INDEX(G$26:G$44,Q44))</f>
        <v/>
      </c>
      <c r="U45" s="102"/>
    </row>
  </sheetData>
  <mergeCells count="44">
    <mergeCell ref="U40:U41"/>
    <mergeCell ref="U42:U43"/>
    <mergeCell ref="U44:U45"/>
    <mergeCell ref="M38:M39"/>
    <mergeCell ref="M40:M41"/>
    <mergeCell ref="M42:M43"/>
    <mergeCell ref="M44:M45"/>
    <mergeCell ref="M32:M33"/>
    <mergeCell ref="U38:U39"/>
    <mergeCell ref="M34:M35"/>
    <mergeCell ref="M36:M37"/>
    <mergeCell ref="U32:U33"/>
    <mergeCell ref="U34:U35"/>
    <mergeCell ref="U36:U37"/>
    <mergeCell ref="M13:M14"/>
    <mergeCell ref="R25:U25"/>
    <mergeCell ref="U26:U27"/>
    <mergeCell ref="U28:U29"/>
    <mergeCell ref="U30:U31"/>
    <mergeCell ref="K25:M25"/>
    <mergeCell ref="U13:U14"/>
    <mergeCell ref="U15:U16"/>
    <mergeCell ref="U17:U18"/>
    <mergeCell ref="U19:U20"/>
    <mergeCell ref="U21:U22"/>
    <mergeCell ref="M26:M27"/>
    <mergeCell ref="M28:M29"/>
    <mergeCell ref="M30:M31"/>
    <mergeCell ref="R2:U2"/>
    <mergeCell ref="M15:M16"/>
    <mergeCell ref="M17:M18"/>
    <mergeCell ref="M19:M20"/>
    <mergeCell ref="M21:M22"/>
    <mergeCell ref="K2:M2"/>
    <mergeCell ref="U3:U4"/>
    <mergeCell ref="U5:U6"/>
    <mergeCell ref="U7:U8"/>
    <mergeCell ref="U9:U10"/>
    <mergeCell ref="U11:U12"/>
    <mergeCell ref="M3:M4"/>
    <mergeCell ref="M5:M6"/>
    <mergeCell ref="M7:M8"/>
    <mergeCell ref="M9:M10"/>
    <mergeCell ref="M11:M1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Normal="100" workbookViewId="0">
      <pane ySplit="3" topLeftCell="A4" activePane="bottomLeft" state="frozen"/>
      <selection pane="bottomLeft" activeCell="A7" sqref="A7"/>
    </sheetView>
  </sheetViews>
  <sheetFormatPr baseColWidth="10" defaultRowHeight="15"/>
  <cols>
    <col min="1" max="1" width="10.7109375" style="4" customWidth="1"/>
    <col min="2" max="3" width="15.7109375" style="7" customWidth="1"/>
    <col min="4" max="4" width="5.7109375" style="6" customWidth="1"/>
    <col min="5" max="5" width="11.42578125" style="7"/>
    <col min="6" max="13" width="8.7109375" style="6" customWidth="1"/>
    <col min="14" max="14" width="3.7109375" style="7" customWidth="1"/>
    <col min="15" max="15" width="8.7109375" style="6" customWidth="1"/>
    <col min="16" max="16" width="8.7109375" style="18" customWidth="1"/>
    <col min="17" max="17" width="5.42578125" style="6" customWidth="1"/>
    <col min="18" max="18" width="8.7109375" style="6" customWidth="1"/>
    <col min="19" max="19" width="8.7109375" style="18" customWidth="1"/>
    <col min="20" max="20" width="8.7109375" style="6" customWidth="1"/>
    <col min="21" max="21" width="8.7109375" style="52" customWidth="1"/>
    <col min="22" max="22" width="8.7109375" style="6" customWidth="1"/>
    <col min="23" max="23" width="8.7109375" style="18" customWidth="1"/>
    <col min="24" max="16384" width="11.42578125" style="7"/>
  </cols>
  <sheetData>
    <row r="1" spans="1:23" ht="23.25">
      <c r="A1" s="16" t="s">
        <v>65</v>
      </c>
    </row>
    <row r="3" spans="1:23" ht="30">
      <c r="A3" s="1" t="s">
        <v>64</v>
      </c>
      <c r="B3" s="8" t="s">
        <v>0</v>
      </c>
      <c r="C3" s="8" t="s">
        <v>1</v>
      </c>
      <c r="D3" s="5" t="s">
        <v>3</v>
      </c>
      <c r="E3" s="8"/>
      <c r="F3" s="5" t="s">
        <v>52</v>
      </c>
      <c r="G3" s="5" t="s">
        <v>53</v>
      </c>
      <c r="H3" s="5" t="s">
        <v>54</v>
      </c>
      <c r="I3" s="5" t="s">
        <v>55</v>
      </c>
      <c r="J3" s="5" t="s">
        <v>56</v>
      </c>
      <c r="K3" s="5" t="s">
        <v>57</v>
      </c>
      <c r="L3" s="5" t="s">
        <v>58</v>
      </c>
      <c r="M3" s="5" t="s">
        <v>59</v>
      </c>
      <c r="O3" s="5" t="s">
        <v>60</v>
      </c>
      <c r="P3" s="19" t="s">
        <v>50</v>
      </c>
      <c r="Q3" s="5" t="s">
        <v>3</v>
      </c>
      <c r="R3" s="12" t="s">
        <v>61</v>
      </c>
      <c r="S3" s="19" t="s">
        <v>50</v>
      </c>
      <c r="T3" s="13" t="s">
        <v>62</v>
      </c>
      <c r="U3" s="19" t="s">
        <v>50</v>
      </c>
      <c r="V3" s="15" t="s">
        <v>63</v>
      </c>
      <c r="W3" s="19" t="s">
        <v>50</v>
      </c>
    </row>
    <row r="5" spans="1:23">
      <c r="A5" s="33" t="s">
        <v>30</v>
      </c>
      <c r="B5" s="9" t="str">
        <f>IF(A5="","",INDEX(Mitgliederdaten!C:C,Mitgliederdaten!I2))</f>
        <v xml:space="preserve">Kalt </v>
      </c>
      <c r="C5" s="9" t="str">
        <f>IF(A5="","",INDEX(Mitgliederdaten!D:D,Mitgliederdaten!I2))</f>
        <v>Angela</v>
      </c>
      <c r="D5" s="10">
        <f>IF(A5="","",INDEX(Mitgliederdaten!E:E,Mitgliederdaten!I2))</f>
        <v>29</v>
      </c>
      <c r="E5" s="11"/>
      <c r="F5" s="34">
        <v>153</v>
      </c>
      <c r="G5" s="34">
        <v>159</v>
      </c>
      <c r="H5" s="34">
        <v>171</v>
      </c>
      <c r="I5" s="34">
        <v>188</v>
      </c>
      <c r="J5" s="34">
        <v>160</v>
      </c>
      <c r="K5" s="34">
        <v>222</v>
      </c>
      <c r="L5" s="34">
        <v>180</v>
      </c>
      <c r="M5" s="34">
        <v>148</v>
      </c>
      <c r="O5" s="10">
        <f>IF(F5="","",SUM(F5:M5))</f>
        <v>1381</v>
      </c>
      <c r="P5" s="20">
        <f>IF(F5="","",IF(M5&gt;0,O5/8,IF(L5&gt;0,O5/7,IF(K5&gt;0,O5/6,IF(J5&gt;0,O5/5,IF(I5&gt;0,O5/4,IF(H5&gt;0,O5/3,IF(G5&gt;0,O5/2,IF(F5&gt;0,O5/1,)))))))))</f>
        <v>172.625</v>
      </c>
      <c r="Q5" s="10">
        <f>IF(D5="kein",'HC-Tabelle'!I6,D5)</f>
        <v>29</v>
      </c>
      <c r="R5" s="10">
        <f>IF(Q5="","",IF(M5&gt;0,SUM(F5:M5)+8*Q5,IF(L5&gt;0,SUM(F5:L5)+7*Q5,IF(K5&gt;0,SUM(F5:K5)+6*Q5,IF(J5&gt;0,SUM(F5:J5)+5*Q5,IF(I5&gt;0,SUM(F5:I5)+4*Q5,IF(H5&gt;0,SUM(F5:H5)+3*Q5,IF(G5&gt;0,SUM(F5:G5)+2*Q5,IF(F5&gt;0,F5+Q5)))))))))</f>
        <v>1613</v>
      </c>
      <c r="S5" s="20">
        <f>IF(Q5="","",IF(M5&gt;0,R5/8,IF(L5&gt;0,R5/7,IF(K5&gt;0,R5/6,IF(J5&gt;0,R5/5,IF(I5&gt;0,R5/4,IF(H5&gt;0,R5/3,IF(G5&gt;0,R5/2,IF(F5&gt;0,R5/1,)))))))))</f>
        <v>201.625</v>
      </c>
      <c r="T5" s="99">
        <f>IF(AND(M5&gt;0,M6&gt;0),O5+O6,"")</f>
        <v>2444</v>
      </c>
      <c r="U5" s="100">
        <f>IF(AND(M5&gt;0,M6&gt;0),T5/16,"")</f>
        <v>152.75</v>
      </c>
      <c r="V5" s="99">
        <f>IF(AND(M5&gt;0,M6&gt;0),R5+R6,"")</f>
        <v>3132</v>
      </c>
      <c r="W5" s="100">
        <f>IF(AND(M5&gt;0,M6&gt;0),V5/16,"")</f>
        <v>195.75</v>
      </c>
    </row>
    <row r="6" spans="1:23">
      <c r="A6" s="33" t="s">
        <v>161</v>
      </c>
      <c r="B6" s="9" t="str">
        <f>IF(A6="","",INDEX(Mitgliederdaten!C:C,Mitgliederdaten!I3))</f>
        <v>Valär</v>
      </c>
      <c r="C6" s="9" t="str">
        <f>IF(A6="","",INDEX(Mitgliederdaten!D:D,Mitgliederdaten!I3))</f>
        <v>Desirée</v>
      </c>
      <c r="D6" s="10" t="str">
        <f>IF(A6="","",INDEX(Mitgliederdaten!E:E,Mitgliederdaten!I3))</f>
        <v>kein</v>
      </c>
      <c r="E6" s="11"/>
      <c r="F6" s="34">
        <v>126</v>
      </c>
      <c r="G6" s="34">
        <v>156</v>
      </c>
      <c r="H6" s="34">
        <v>123</v>
      </c>
      <c r="I6" s="34">
        <v>105</v>
      </c>
      <c r="J6" s="34">
        <v>148</v>
      </c>
      <c r="K6" s="34">
        <v>116</v>
      </c>
      <c r="L6" s="34">
        <v>133</v>
      </c>
      <c r="M6" s="34">
        <v>156</v>
      </c>
      <c r="O6" s="10">
        <f t="shared" ref="O6:O42" si="0">IF(F6="","",SUM(F6:M6))</f>
        <v>1063</v>
      </c>
      <c r="P6" s="20">
        <f t="shared" ref="P6:P42" si="1">IF(F6="","",IF(M6&gt;0,O6/8,IF(L6&gt;0,O6/7,IF(K6&gt;0,O6/6,IF(J6&gt;0,O6/5,IF(I6&gt;0,O6/4,IF(H6&gt;0,O6/3,IF(G6&gt;0,O6/2,IF(F6&gt;0,O6/1,)))))))))</f>
        <v>132.875</v>
      </c>
      <c r="Q6" s="10">
        <f>IF(D6="kein",'HC-Tabelle'!I7,D6)</f>
        <v>57</v>
      </c>
      <c r="R6" s="10">
        <f>IF(Q6="","",IF(M6&gt;0,SUM(F6:M6)+8*Q6,IF(L6&gt;0,SUM(F6:L6)+7*Q6,IF(K6&gt;0,SUM(F6:K6)+6*Q6,IF(J6&gt;0,SUM(F6:J6)+5*Q6,IF(I6&gt;0,SUM(F6:I6)+4*Q6,IF(H6&gt;0,SUM(F6:H6)+3*Q6,IF(G6&gt;0,SUM(F6:G6)+2*Q6,IF(F6&gt;0,F6+Q6)))))))))</f>
        <v>1519</v>
      </c>
      <c r="S6" s="20">
        <f>IF(Q6="","",IF(M6&gt;0,R6/8,IF(L6&gt;0,R6/7,IF(K6&gt;0,R6/6,IF(J6&gt;0,R6/5,IF(I6&gt;0,R6/4,IF(H6&gt;0,R6/3,IF(G6&gt;0,R6/2,IF(F6&gt;0,R6/1,)))))))))</f>
        <v>189.875</v>
      </c>
      <c r="T6" s="99"/>
      <c r="U6" s="100"/>
      <c r="V6" s="99"/>
      <c r="W6" s="100"/>
    </row>
    <row r="7" spans="1:23">
      <c r="A7" s="22"/>
      <c r="B7" s="31"/>
      <c r="C7" s="31"/>
      <c r="D7" s="26"/>
      <c r="E7" s="23"/>
      <c r="F7" s="24"/>
      <c r="G7" s="24"/>
      <c r="H7" s="24"/>
      <c r="I7" s="24"/>
      <c r="J7" s="24"/>
      <c r="K7" s="24"/>
      <c r="L7" s="24"/>
      <c r="M7" s="24"/>
      <c r="O7" s="26"/>
      <c r="P7" s="25"/>
      <c r="Q7" s="26"/>
      <c r="R7" s="26"/>
      <c r="S7" s="25"/>
      <c r="T7" s="104"/>
      <c r="U7" s="106"/>
      <c r="V7" s="104"/>
      <c r="W7" s="106"/>
    </row>
    <row r="8" spans="1:23">
      <c r="B8" s="32"/>
      <c r="C8" s="32"/>
      <c r="D8" s="29"/>
      <c r="O8" s="29"/>
      <c r="P8" s="28"/>
      <c r="Q8" s="29"/>
      <c r="R8" s="29"/>
      <c r="S8" s="28"/>
      <c r="T8" s="105"/>
      <c r="U8" s="107"/>
      <c r="V8" s="105"/>
      <c r="W8" s="107"/>
    </row>
    <row r="9" spans="1:23">
      <c r="A9" s="33"/>
      <c r="B9" s="9" t="str">
        <f>IF(A9="","",INDEX(Mitgliederdaten!C:C,Mitgliederdaten!I4))</f>
        <v/>
      </c>
      <c r="C9" s="9" t="str">
        <f>IF(A9="","",INDEX(Mitgliederdaten!D:D,Mitgliederdaten!I4))</f>
        <v/>
      </c>
      <c r="D9" s="10" t="str">
        <f>IF(A9="","",INDEX(Mitgliederdaten!E:E,Mitgliederdaten!I4))</f>
        <v/>
      </c>
      <c r="E9" s="11"/>
      <c r="F9" s="34"/>
      <c r="G9" s="34"/>
      <c r="H9" s="34"/>
      <c r="I9" s="34"/>
      <c r="J9" s="34"/>
      <c r="K9" s="34"/>
      <c r="L9" s="34"/>
      <c r="M9" s="34"/>
      <c r="O9" s="10" t="str">
        <f>IF(F9="","",SUM(F9:M9))</f>
        <v/>
      </c>
      <c r="P9" s="20" t="str">
        <f t="shared" si="1"/>
        <v/>
      </c>
      <c r="Q9" s="10" t="str">
        <f>IF(D9="kein",'HC-Tabelle'!I8,D9)</f>
        <v/>
      </c>
      <c r="R9" s="10" t="str">
        <f t="shared" ref="R9:R42" si="2">IF(Q9="","",IF(M9&gt;0,SUM(F9:M9)+8*Q9,IF(L9&gt;0,SUM(F9:L9)+7*Q9,IF(K9&gt;0,SUM(F9:K9)+6*Q9,IF(J9&gt;0,SUM(F9:J9)+5*Q9,IF(I9&gt;0,SUM(F9:I9)+4*Q9,IF(H9&gt;0,SUM(F9:H9)+3*Q9,IF(G9&gt;0,SUM(F9:G9)+2*Q9,IF(F9&gt;0,F9+Q9)))))))))</f>
        <v/>
      </c>
      <c r="S9" s="20" t="str">
        <f t="shared" ref="S9:S42" si="3">IF(Q9="","",IF(M9&gt;0,R9/8,IF(L9&gt;0,R9/7,IF(K9&gt;0,R9/6,IF(J9&gt;0,R9/5,IF(I9&gt;0,R9/4,IF(H9&gt;0,R9/3,IF(G9&gt;0,R9/2,IF(F9&gt;0,R9/1,)))))))))</f>
        <v/>
      </c>
      <c r="T9" s="99" t="str">
        <f t="shared" ref="T9" si="4">IF(AND(M9&gt;0,M10&gt;0),O9+O10,"")</f>
        <v/>
      </c>
      <c r="U9" s="100" t="str">
        <f t="shared" ref="U9" si="5">IF(AND(M9&gt;0,M10&gt;0),T9/16,"")</f>
        <v/>
      </c>
      <c r="V9" s="99" t="str">
        <f t="shared" ref="V9" si="6">IF(AND(M9&gt;0,M10&gt;0),R9+R10,"")</f>
        <v/>
      </c>
      <c r="W9" s="100" t="str">
        <f t="shared" ref="W9" si="7">IF(AND(M9&gt;0,M10&gt;0),V9/16,"")</f>
        <v/>
      </c>
    </row>
    <row r="10" spans="1:23">
      <c r="A10" s="33"/>
      <c r="B10" s="9" t="str">
        <f>IF(A10="","",INDEX(Mitgliederdaten!C:C,Mitgliederdaten!I5))</f>
        <v/>
      </c>
      <c r="C10" s="9" t="str">
        <f>IF(A10="","",INDEX(Mitgliederdaten!D:D,Mitgliederdaten!I5))</f>
        <v/>
      </c>
      <c r="D10" s="10" t="str">
        <f>IF(A10="","",INDEX(Mitgliederdaten!E:E,Mitgliederdaten!I5))</f>
        <v/>
      </c>
      <c r="E10" s="11"/>
      <c r="F10" s="34"/>
      <c r="G10" s="34"/>
      <c r="H10" s="34"/>
      <c r="I10" s="34"/>
      <c r="J10" s="34"/>
      <c r="K10" s="34"/>
      <c r="L10" s="34"/>
      <c r="M10" s="34"/>
      <c r="O10" s="10" t="str">
        <f t="shared" si="0"/>
        <v/>
      </c>
      <c r="P10" s="20" t="str">
        <f t="shared" si="1"/>
        <v/>
      </c>
      <c r="Q10" s="10" t="str">
        <f>IF(D10="kein",'HC-Tabelle'!I9,D10)</f>
        <v/>
      </c>
      <c r="R10" s="10" t="str">
        <f t="shared" si="2"/>
        <v/>
      </c>
      <c r="S10" s="20" t="str">
        <f t="shared" si="3"/>
        <v/>
      </c>
      <c r="T10" s="99"/>
      <c r="U10" s="100"/>
      <c r="V10" s="99"/>
      <c r="W10" s="100"/>
    </row>
    <row r="11" spans="1:23">
      <c r="A11" s="22"/>
      <c r="B11" s="31"/>
      <c r="C11" s="31"/>
      <c r="D11" s="26"/>
      <c r="E11" s="23"/>
      <c r="F11" s="24"/>
      <c r="G11" s="24"/>
      <c r="H11" s="24"/>
      <c r="I11" s="24"/>
      <c r="J11" s="24"/>
      <c r="K11" s="24"/>
      <c r="L11" s="24"/>
      <c r="M11" s="24"/>
      <c r="O11" s="26"/>
      <c r="P11" s="25"/>
      <c r="Q11" s="26"/>
      <c r="R11" s="26"/>
      <c r="S11" s="25"/>
      <c r="T11" s="104"/>
      <c r="U11" s="106"/>
      <c r="V11" s="104"/>
      <c r="W11" s="106"/>
    </row>
    <row r="12" spans="1:23">
      <c r="B12" s="32"/>
      <c r="C12" s="32"/>
      <c r="D12" s="29"/>
      <c r="O12" s="29"/>
      <c r="P12" s="28"/>
      <c r="Q12" s="29"/>
      <c r="R12" s="29"/>
      <c r="S12" s="28"/>
      <c r="T12" s="105"/>
      <c r="U12" s="107"/>
      <c r="V12" s="105"/>
      <c r="W12" s="107"/>
    </row>
    <row r="13" spans="1:23">
      <c r="A13" s="33"/>
      <c r="B13" s="9" t="str">
        <f>IF(A13="","",INDEX(Mitgliederdaten!C:C,Mitgliederdaten!I6))</f>
        <v/>
      </c>
      <c r="C13" s="9" t="str">
        <f>IF(A13="","",INDEX(Mitgliederdaten!D:D,Mitgliederdaten!I6))</f>
        <v/>
      </c>
      <c r="D13" s="10" t="str">
        <f>IF(A13="","",INDEX(Mitgliederdaten!E:E,Mitgliederdaten!I6))</f>
        <v/>
      </c>
      <c r="E13" s="11"/>
      <c r="F13" s="34"/>
      <c r="G13" s="34"/>
      <c r="H13" s="34"/>
      <c r="I13" s="34"/>
      <c r="J13" s="34"/>
      <c r="K13" s="34"/>
      <c r="L13" s="34"/>
      <c r="M13" s="34"/>
      <c r="O13" s="10" t="str">
        <f t="shared" si="0"/>
        <v/>
      </c>
      <c r="P13" s="20" t="str">
        <f t="shared" si="1"/>
        <v/>
      </c>
      <c r="Q13" s="10" t="str">
        <f>IF(D13="kein",'HC-Tabelle'!I10,D13)</f>
        <v/>
      </c>
      <c r="R13" s="10" t="str">
        <f t="shared" si="2"/>
        <v/>
      </c>
      <c r="S13" s="20" t="str">
        <f t="shared" si="3"/>
        <v/>
      </c>
      <c r="T13" s="99" t="str">
        <f t="shared" ref="T13" si="8">IF(AND(M13&gt;0,M14&gt;0),O13+O14,"")</f>
        <v/>
      </c>
      <c r="U13" s="100" t="str">
        <f t="shared" ref="U13" si="9">IF(AND(M13&gt;0,M14&gt;0),T13/16,"")</f>
        <v/>
      </c>
      <c r="V13" s="99" t="str">
        <f t="shared" ref="V13" si="10">IF(AND(M13&gt;0,M14&gt;0),R13+R14,"")</f>
        <v/>
      </c>
      <c r="W13" s="100" t="str">
        <f t="shared" ref="W13" si="11">IF(AND(M13&gt;0,M14&gt;0),V13/16,"")</f>
        <v/>
      </c>
    </row>
    <row r="14" spans="1:23">
      <c r="A14" s="33"/>
      <c r="B14" s="9" t="str">
        <f>IF(A14="","",INDEX(Mitgliederdaten!C:C,Mitgliederdaten!I7))</f>
        <v/>
      </c>
      <c r="C14" s="9" t="str">
        <f>IF(A14="","",INDEX(Mitgliederdaten!D:D,Mitgliederdaten!I7))</f>
        <v/>
      </c>
      <c r="D14" s="10" t="str">
        <f>IF(A14="","",INDEX(Mitgliederdaten!E:E,Mitgliederdaten!I7))</f>
        <v/>
      </c>
      <c r="E14" s="11"/>
      <c r="F14" s="34"/>
      <c r="G14" s="34"/>
      <c r="H14" s="34"/>
      <c r="I14" s="34"/>
      <c r="J14" s="34"/>
      <c r="K14" s="34"/>
      <c r="L14" s="34"/>
      <c r="M14" s="34"/>
      <c r="O14" s="10" t="str">
        <f t="shared" si="0"/>
        <v/>
      </c>
      <c r="P14" s="20" t="str">
        <f t="shared" si="1"/>
        <v/>
      </c>
      <c r="Q14" s="10" t="str">
        <f>IF(D14="kein",'HC-Tabelle'!I11,D14)</f>
        <v/>
      </c>
      <c r="R14" s="10" t="str">
        <f t="shared" si="2"/>
        <v/>
      </c>
      <c r="S14" s="20" t="str">
        <f t="shared" si="3"/>
        <v/>
      </c>
      <c r="T14" s="99"/>
      <c r="U14" s="100"/>
      <c r="V14" s="99"/>
      <c r="W14" s="100"/>
    </row>
    <row r="15" spans="1:23">
      <c r="A15" s="22"/>
      <c r="B15" s="31"/>
      <c r="C15" s="31"/>
      <c r="D15" s="26"/>
      <c r="E15" s="23"/>
      <c r="F15" s="24"/>
      <c r="G15" s="24"/>
      <c r="H15" s="24"/>
      <c r="I15" s="24"/>
      <c r="J15" s="24"/>
      <c r="K15" s="24"/>
      <c r="L15" s="24"/>
      <c r="M15" s="24"/>
      <c r="O15" s="26"/>
      <c r="P15" s="25"/>
      <c r="Q15" s="26"/>
      <c r="R15" s="26"/>
      <c r="S15" s="25"/>
      <c r="T15" s="104"/>
      <c r="U15" s="106"/>
      <c r="V15" s="104"/>
      <c r="W15" s="106"/>
    </row>
    <row r="16" spans="1:23">
      <c r="B16" s="32"/>
      <c r="C16" s="32"/>
      <c r="D16" s="29"/>
      <c r="O16" s="29"/>
      <c r="P16" s="28"/>
      <c r="Q16" s="29"/>
      <c r="R16" s="29"/>
      <c r="S16" s="28"/>
      <c r="T16" s="105"/>
      <c r="U16" s="107"/>
      <c r="V16" s="105"/>
      <c r="W16" s="107"/>
    </row>
    <row r="17" spans="1:23">
      <c r="A17" s="33"/>
      <c r="B17" s="9" t="str">
        <f>IF(A17="","",INDEX(Mitgliederdaten!C:C,Mitgliederdaten!I8))</f>
        <v/>
      </c>
      <c r="C17" s="9" t="str">
        <f>IF(A17="","",INDEX(Mitgliederdaten!D:D,Mitgliederdaten!I8))</f>
        <v/>
      </c>
      <c r="D17" s="10" t="str">
        <f>IF(A17="","",INDEX(Mitgliederdaten!E:E,Mitgliederdaten!I8))</f>
        <v/>
      </c>
      <c r="E17" s="11"/>
      <c r="F17" s="34"/>
      <c r="G17" s="34"/>
      <c r="H17" s="34"/>
      <c r="I17" s="34"/>
      <c r="J17" s="34"/>
      <c r="K17" s="34"/>
      <c r="L17" s="34"/>
      <c r="M17" s="34"/>
      <c r="O17" s="10" t="str">
        <f t="shared" si="0"/>
        <v/>
      </c>
      <c r="P17" s="20" t="str">
        <f t="shared" si="1"/>
        <v/>
      </c>
      <c r="Q17" s="10" t="str">
        <f>IF(D17="kein",'HC-Tabelle'!I12,D17)</f>
        <v/>
      </c>
      <c r="R17" s="10" t="str">
        <f t="shared" si="2"/>
        <v/>
      </c>
      <c r="S17" s="20" t="str">
        <f t="shared" si="3"/>
        <v/>
      </c>
      <c r="T17" s="99" t="str">
        <f t="shared" ref="T17" si="12">IF(AND(M17&gt;0,M18&gt;0),O17+O18,"")</f>
        <v/>
      </c>
      <c r="U17" s="100" t="str">
        <f t="shared" ref="U17" si="13">IF(AND(M17&gt;0,M18&gt;0),T17/16,"")</f>
        <v/>
      </c>
      <c r="V17" s="99" t="str">
        <f t="shared" ref="V17" si="14">IF(AND(M17&gt;0,M18&gt;0),R17+R18,"")</f>
        <v/>
      </c>
      <c r="W17" s="100" t="str">
        <f t="shared" ref="W17" si="15">IF(AND(M17&gt;0,M18&gt;0),V17/16,"")</f>
        <v/>
      </c>
    </row>
    <row r="18" spans="1:23">
      <c r="A18" s="33"/>
      <c r="B18" s="9" t="str">
        <f>IF(A18="","",INDEX(Mitgliederdaten!C:C,Mitgliederdaten!I9))</f>
        <v/>
      </c>
      <c r="C18" s="9" t="str">
        <f>IF(A18="","",INDEX(Mitgliederdaten!D:D,Mitgliederdaten!I9))</f>
        <v/>
      </c>
      <c r="D18" s="10" t="str">
        <f>IF(A18="","",INDEX(Mitgliederdaten!E:E,Mitgliederdaten!I9))</f>
        <v/>
      </c>
      <c r="E18" s="11"/>
      <c r="F18" s="34"/>
      <c r="G18" s="34"/>
      <c r="H18" s="34"/>
      <c r="I18" s="34"/>
      <c r="J18" s="34"/>
      <c r="K18" s="34"/>
      <c r="L18" s="34"/>
      <c r="M18" s="34"/>
      <c r="O18" s="10" t="str">
        <f t="shared" si="0"/>
        <v/>
      </c>
      <c r="P18" s="20" t="str">
        <f t="shared" si="1"/>
        <v/>
      </c>
      <c r="Q18" s="10" t="str">
        <f>IF(D18="kein",'HC-Tabelle'!I13,D18)</f>
        <v/>
      </c>
      <c r="R18" s="10" t="str">
        <f t="shared" si="2"/>
        <v/>
      </c>
      <c r="S18" s="20" t="str">
        <f t="shared" si="3"/>
        <v/>
      </c>
      <c r="T18" s="99"/>
      <c r="U18" s="100"/>
      <c r="V18" s="99"/>
      <c r="W18" s="100"/>
    </row>
    <row r="19" spans="1:23">
      <c r="A19" s="22"/>
      <c r="B19" s="31"/>
      <c r="C19" s="31"/>
      <c r="D19" s="26"/>
      <c r="E19" s="23"/>
      <c r="F19" s="24"/>
      <c r="G19" s="24"/>
      <c r="H19" s="24"/>
      <c r="I19" s="24"/>
      <c r="J19" s="24"/>
      <c r="K19" s="24"/>
      <c r="L19" s="24"/>
      <c r="M19" s="24"/>
      <c r="O19" s="26"/>
      <c r="P19" s="25"/>
      <c r="Q19" s="26"/>
      <c r="R19" s="26"/>
      <c r="S19" s="25"/>
      <c r="T19" s="104"/>
      <c r="U19" s="106"/>
      <c r="V19" s="104"/>
      <c r="W19" s="106"/>
    </row>
    <row r="20" spans="1:23">
      <c r="B20" s="32"/>
      <c r="C20" s="32"/>
      <c r="D20" s="29"/>
      <c r="O20" s="29"/>
      <c r="P20" s="28"/>
      <c r="Q20" s="29"/>
      <c r="R20" s="29"/>
      <c r="S20" s="28"/>
      <c r="T20" s="105"/>
      <c r="U20" s="107"/>
      <c r="V20" s="105"/>
      <c r="W20" s="107"/>
    </row>
    <row r="21" spans="1:23">
      <c r="A21" s="33"/>
      <c r="B21" s="9" t="str">
        <f>IF(A21="","",INDEX(Mitgliederdaten!C:C,Mitgliederdaten!I10))</f>
        <v/>
      </c>
      <c r="C21" s="9" t="str">
        <f>IF(A21="","",INDEX(Mitgliederdaten!D:D,Mitgliederdaten!I10))</f>
        <v/>
      </c>
      <c r="D21" s="10" t="str">
        <f>IF(A21="","",INDEX(Mitgliederdaten!E:E,Mitgliederdaten!I10))</f>
        <v/>
      </c>
      <c r="E21" s="11"/>
      <c r="F21" s="34"/>
      <c r="G21" s="34"/>
      <c r="H21" s="34"/>
      <c r="I21" s="34"/>
      <c r="J21" s="34"/>
      <c r="K21" s="34"/>
      <c r="L21" s="34"/>
      <c r="M21" s="34"/>
      <c r="O21" s="10" t="str">
        <f t="shared" si="0"/>
        <v/>
      </c>
      <c r="P21" s="20" t="str">
        <f t="shared" si="1"/>
        <v/>
      </c>
      <c r="Q21" s="10" t="str">
        <f>IF(D21="kein",'HC-Tabelle'!I14,D21)</f>
        <v/>
      </c>
      <c r="R21" s="10" t="str">
        <f t="shared" si="2"/>
        <v/>
      </c>
      <c r="S21" s="20" t="str">
        <f t="shared" si="3"/>
        <v/>
      </c>
      <c r="T21" s="99" t="str">
        <f t="shared" ref="T21" si="16">IF(AND(M21&gt;0,M22&gt;0),O21+O22,"")</f>
        <v/>
      </c>
      <c r="U21" s="100" t="str">
        <f t="shared" ref="U21" si="17">IF(AND(M21&gt;0,M22&gt;0),T21/16,"")</f>
        <v/>
      </c>
      <c r="V21" s="99" t="str">
        <f t="shared" ref="V21" si="18">IF(AND(M21&gt;0,M22&gt;0),R21+R22,"")</f>
        <v/>
      </c>
      <c r="W21" s="100" t="str">
        <f t="shared" ref="W21" si="19">IF(AND(M21&gt;0,M22&gt;0),V21/16,"")</f>
        <v/>
      </c>
    </row>
    <row r="22" spans="1:23">
      <c r="A22" s="33"/>
      <c r="B22" s="9" t="str">
        <f>IF(A22="","",INDEX(Mitgliederdaten!C:C,Mitgliederdaten!I11))</f>
        <v/>
      </c>
      <c r="C22" s="9" t="str">
        <f>IF(A22="","",INDEX(Mitgliederdaten!D:D,Mitgliederdaten!I11))</f>
        <v/>
      </c>
      <c r="D22" s="10" t="str">
        <f>IF(A22="","",INDEX(Mitgliederdaten!E:E,Mitgliederdaten!I11))</f>
        <v/>
      </c>
      <c r="E22" s="11"/>
      <c r="F22" s="34"/>
      <c r="G22" s="34"/>
      <c r="H22" s="34"/>
      <c r="I22" s="34"/>
      <c r="J22" s="34"/>
      <c r="K22" s="34"/>
      <c r="L22" s="34"/>
      <c r="M22" s="34"/>
      <c r="O22" s="10" t="str">
        <f t="shared" si="0"/>
        <v/>
      </c>
      <c r="P22" s="20" t="str">
        <f t="shared" si="1"/>
        <v/>
      </c>
      <c r="Q22" s="10" t="str">
        <f>IF(D22="kein",'HC-Tabelle'!I15,D22)</f>
        <v/>
      </c>
      <c r="R22" s="10" t="str">
        <f t="shared" si="2"/>
        <v/>
      </c>
      <c r="S22" s="20" t="str">
        <f t="shared" si="3"/>
        <v/>
      </c>
      <c r="T22" s="99"/>
      <c r="U22" s="100"/>
      <c r="V22" s="99"/>
      <c r="W22" s="100"/>
    </row>
    <row r="23" spans="1:23">
      <c r="A23" s="22"/>
      <c r="B23" s="31"/>
      <c r="C23" s="31"/>
      <c r="D23" s="26"/>
      <c r="E23" s="23"/>
      <c r="F23" s="24"/>
      <c r="G23" s="24"/>
      <c r="H23" s="24"/>
      <c r="I23" s="24"/>
      <c r="J23" s="24"/>
      <c r="K23" s="24"/>
      <c r="L23" s="24"/>
      <c r="M23" s="24"/>
      <c r="O23" s="26"/>
      <c r="P23" s="25"/>
      <c r="Q23" s="26"/>
      <c r="R23" s="26"/>
      <c r="S23" s="25"/>
      <c r="T23" s="104"/>
      <c r="U23" s="106"/>
      <c r="V23" s="104"/>
      <c r="W23" s="106"/>
    </row>
    <row r="24" spans="1:23">
      <c r="B24" s="32"/>
      <c r="C24" s="32"/>
      <c r="D24" s="29"/>
      <c r="O24" s="29"/>
      <c r="P24" s="28"/>
      <c r="Q24" s="29"/>
      <c r="R24" s="29"/>
      <c r="S24" s="28"/>
      <c r="T24" s="105"/>
      <c r="U24" s="107"/>
      <c r="V24" s="105"/>
      <c r="W24" s="107"/>
    </row>
    <row r="25" spans="1:23">
      <c r="A25" s="33"/>
      <c r="B25" s="9" t="str">
        <f>IF(A25="","",INDEX(Mitgliederdaten!C:C,Mitgliederdaten!I12))</f>
        <v/>
      </c>
      <c r="C25" s="9" t="str">
        <f>IF(A25="","",INDEX(Mitgliederdaten!D:D,Mitgliederdaten!I12))</f>
        <v/>
      </c>
      <c r="D25" s="10" t="str">
        <f>IF(A25="","",INDEX(Mitgliederdaten!E:E,Mitgliederdaten!I12))</f>
        <v/>
      </c>
      <c r="E25" s="11"/>
      <c r="F25" s="34"/>
      <c r="G25" s="34"/>
      <c r="H25" s="34"/>
      <c r="I25" s="34"/>
      <c r="J25" s="34"/>
      <c r="K25" s="34"/>
      <c r="L25" s="34"/>
      <c r="M25" s="34"/>
      <c r="O25" s="10" t="str">
        <f t="shared" si="0"/>
        <v/>
      </c>
      <c r="P25" s="20" t="str">
        <f t="shared" si="1"/>
        <v/>
      </c>
      <c r="Q25" s="10" t="str">
        <f>IF(D25="kein",'HC-Tabelle'!I16,D25)</f>
        <v/>
      </c>
      <c r="R25" s="10" t="str">
        <f t="shared" si="2"/>
        <v/>
      </c>
      <c r="S25" s="20" t="str">
        <f t="shared" si="3"/>
        <v/>
      </c>
      <c r="T25" s="99" t="str">
        <f t="shared" ref="T25" si="20">IF(AND(M25&gt;0,M26&gt;0),O25+O26,"")</f>
        <v/>
      </c>
      <c r="U25" s="100" t="str">
        <f t="shared" ref="U25" si="21">IF(AND(M25&gt;0,M26&gt;0),T25/16,"")</f>
        <v/>
      </c>
      <c r="V25" s="99" t="str">
        <f t="shared" ref="V25" si="22">IF(AND(M25&gt;0,M26&gt;0),R25+R26,"")</f>
        <v/>
      </c>
      <c r="W25" s="100" t="str">
        <f t="shared" ref="W25" si="23">IF(AND(M25&gt;0,M26&gt;0),V25/16,"")</f>
        <v/>
      </c>
    </row>
    <row r="26" spans="1:23">
      <c r="A26" s="33"/>
      <c r="B26" s="9" t="str">
        <f>IF(A26="","",INDEX(Mitgliederdaten!C:C,Mitgliederdaten!I13))</f>
        <v/>
      </c>
      <c r="C26" s="9" t="str">
        <f>IF(A26="","",INDEX(Mitgliederdaten!D:D,Mitgliederdaten!I13))</f>
        <v/>
      </c>
      <c r="D26" s="10" t="str">
        <f>IF(A26="","",INDEX(Mitgliederdaten!E:E,Mitgliederdaten!I13))</f>
        <v/>
      </c>
      <c r="E26" s="11"/>
      <c r="F26" s="34"/>
      <c r="G26" s="34"/>
      <c r="H26" s="34"/>
      <c r="I26" s="34"/>
      <c r="J26" s="34"/>
      <c r="K26" s="34"/>
      <c r="L26" s="34"/>
      <c r="M26" s="34"/>
      <c r="O26" s="10" t="str">
        <f t="shared" si="0"/>
        <v/>
      </c>
      <c r="P26" s="20" t="str">
        <f t="shared" si="1"/>
        <v/>
      </c>
      <c r="Q26" s="10" t="str">
        <f>IF(D26="kein",'HC-Tabelle'!I17,D26)</f>
        <v/>
      </c>
      <c r="R26" s="10" t="str">
        <f t="shared" si="2"/>
        <v/>
      </c>
      <c r="S26" s="20" t="str">
        <f t="shared" si="3"/>
        <v/>
      </c>
      <c r="T26" s="99"/>
      <c r="U26" s="100"/>
      <c r="V26" s="99"/>
      <c r="W26" s="100"/>
    </row>
    <row r="27" spans="1:23">
      <c r="A27" s="22"/>
      <c r="B27" s="31"/>
      <c r="C27" s="31"/>
      <c r="D27" s="26"/>
      <c r="E27" s="23"/>
      <c r="F27" s="24"/>
      <c r="G27" s="24"/>
      <c r="H27" s="24"/>
      <c r="I27" s="24"/>
      <c r="J27" s="24"/>
      <c r="K27" s="24"/>
      <c r="L27" s="24"/>
      <c r="M27" s="24"/>
      <c r="O27" s="26"/>
      <c r="P27" s="25"/>
      <c r="Q27" s="26"/>
      <c r="R27" s="26"/>
      <c r="S27" s="25"/>
      <c r="T27" s="104"/>
      <c r="U27" s="106"/>
      <c r="V27" s="104"/>
      <c r="W27" s="106"/>
    </row>
    <row r="28" spans="1:23">
      <c r="B28" s="32"/>
      <c r="C28" s="32"/>
      <c r="D28" s="29"/>
      <c r="O28" s="29"/>
      <c r="P28" s="28"/>
      <c r="Q28" s="29"/>
      <c r="R28" s="29"/>
      <c r="S28" s="28"/>
      <c r="T28" s="105"/>
      <c r="U28" s="107"/>
      <c r="V28" s="105"/>
      <c r="W28" s="107"/>
    </row>
    <row r="29" spans="1:23">
      <c r="A29" s="33"/>
      <c r="B29" s="9" t="str">
        <f>IF(A29="","",INDEX(Mitgliederdaten!C:C,Mitgliederdaten!I14))</f>
        <v/>
      </c>
      <c r="C29" s="9" t="str">
        <f>IF(A29="","",INDEX(Mitgliederdaten!D:D,Mitgliederdaten!I14))</f>
        <v/>
      </c>
      <c r="D29" s="10" t="str">
        <f>IF(A29="","",INDEX(Mitgliederdaten!E:E,Mitgliederdaten!I14))</f>
        <v/>
      </c>
      <c r="E29" s="11"/>
      <c r="F29" s="34"/>
      <c r="G29" s="34"/>
      <c r="H29" s="34"/>
      <c r="I29" s="34"/>
      <c r="J29" s="34"/>
      <c r="K29" s="34"/>
      <c r="L29" s="34"/>
      <c r="M29" s="34"/>
      <c r="O29" s="10" t="str">
        <f t="shared" si="0"/>
        <v/>
      </c>
      <c r="P29" s="20" t="str">
        <f t="shared" si="1"/>
        <v/>
      </c>
      <c r="Q29" s="10" t="str">
        <f>IF(D29="kein",'HC-Tabelle'!I18,D29)</f>
        <v/>
      </c>
      <c r="R29" s="10" t="str">
        <f t="shared" si="2"/>
        <v/>
      </c>
      <c r="S29" s="20" t="str">
        <f t="shared" si="3"/>
        <v/>
      </c>
      <c r="T29" s="99" t="str">
        <f t="shared" ref="T29" si="24">IF(AND(M29&gt;0,M30&gt;0),O29+O30,"")</f>
        <v/>
      </c>
      <c r="U29" s="100" t="str">
        <f t="shared" ref="U29" si="25">IF(AND(M29&gt;0,M30&gt;0),T29/16,"")</f>
        <v/>
      </c>
      <c r="V29" s="99" t="str">
        <f t="shared" ref="V29" si="26">IF(AND(M29&gt;0,M30&gt;0),R29+R30,"")</f>
        <v/>
      </c>
      <c r="W29" s="100" t="str">
        <f t="shared" ref="W29" si="27">IF(AND(M29&gt;0,M30&gt;0),V29/16,"")</f>
        <v/>
      </c>
    </row>
    <row r="30" spans="1:23">
      <c r="A30" s="33"/>
      <c r="B30" s="9" t="str">
        <f>IF(A30="","",INDEX(Mitgliederdaten!C:C,Mitgliederdaten!I15))</f>
        <v/>
      </c>
      <c r="C30" s="9" t="str">
        <f>IF(A30="","",INDEX(Mitgliederdaten!D:D,Mitgliederdaten!I15))</f>
        <v/>
      </c>
      <c r="D30" s="10" t="str">
        <f>IF(A30="","",INDEX(Mitgliederdaten!E:E,Mitgliederdaten!I15))</f>
        <v/>
      </c>
      <c r="E30" s="11"/>
      <c r="F30" s="34"/>
      <c r="G30" s="34"/>
      <c r="H30" s="34"/>
      <c r="I30" s="34"/>
      <c r="J30" s="34"/>
      <c r="K30" s="34"/>
      <c r="L30" s="34"/>
      <c r="M30" s="34"/>
      <c r="O30" s="10" t="str">
        <f t="shared" si="0"/>
        <v/>
      </c>
      <c r="P30" s="20" t="str">
        <f t="shared" si="1"/>
        <v/>
      </c>
      <c r="Q30" s="10" t="str">
        <f>IF(D30="kein",'HC-Tabelle'!I19,D30)</f>
        <v/>
      </c>
      <c r="R30" s="10" t="str">
        <f t="shared" si="2"/>
        <v/>
      </c>
      <c r="S30" s="20" t="str">
        <f t="shared" si="3"/>
        <v/>
      </c>
      <c r="T30" s="99"/>
      <c r="U30" s="100"/>
      <c r="V30" s="99"/>
      <c r="W30" s="100"/>
    </row>
    <row r="31" spans="1:23">
      <c r="A31" s="22"/>
      <c r="B31" s="31"/>
      <c r="C31" s="31"/>
      <c r="D31" s="26"/>
      <c r="E31" s="23"/>
      <c r="F31" s="24"/>
      <c r="G31" s="24"/>
      <c r="H31" s="24"/>
      <c r="I31" s="24"/>
      <c r="J31" s="24"/>
      <c r="K31" s="24"/>
      <c r="L31" s="24"/>
      <c r="M31" s="24"/>
      <c r="O31" s="26"/>
      <c r="P31" s="25"/>
      <c r="Q31" s="26"/>
      <c r="R31" s="26"/>
      <c r="S31" s="25"/>
      <c r="T31" s="104"/>
      <c r="U31" s="106"/>
      <c r="V31" s="104"/>
      <c r="W31" s="106"/>
    </row>
    <row r="32" spans="1:23">
      <c r="B32" s="32"/>
      <c r="C32" s="32"/>
      <c r="D32" s="29"/>
      <c r="O32" s="29"/>
      <c r="P32" s="28"/>
      <c r="Q32" s="29"/>
      <c r="R32" s="29"/>
      <c r="S32" s="28"/>
      <c r="T32" s="105"/>
      <c r="U32" s="107"/>
      <c r="V32" s="105"/>
      <c r="W32" s="107"/>
    </row>
    <row r="33" spans="1:23">
      <c r="A33" s="33"/>
      <c r="B33" s="9" t="str">
        <f>IF(A33="","",INDEX(Mitgliederdaten!C:C,Mitgliederdaten!I16))</f>
        <v/>
      </c>
      <c r="C33" s="9" t="str">
        <f>IF(A33="","",INDEX(Mitgliederdaten!D:D,Mitgliederdaten!I16))</f>
        <v/>
      </c>
      <c r="D33" s="10" t="str">
        <f>IF(A33="","",INDEX(Mitgliederdaten!E:E,Mitgliederdaten!I16))</f>
        <v/>
      </c>
      <c r="E33" s="11"/>
      <c r="F33" s="34"/>
      <c r="G33" s="34"/>
      <c r="H33" s="34"/>
      <c r="I33" s="34"/>
      <c r="J33" s="34"/>
      <c r="K33" s="34"/>
      <c r="L33" s="34"/>
      <c r="M33" s="34"/>
      <c r="O33" s="10" t="str">
        <f t="shared" si="0"/>
        <v/>
      </c>
      <c r="P33" s="20" t="str">
        <f t="shared" si="1"/>
        <v/>
      </c>
      <c r="Q33" s="10" t="str">
        <f>IF(D33="kein",'HC-Tabelle'!I20,D33)</f>
        <v/>
      </c>
      <c r="R33" s="10" t="str">
        <f t="shared" si="2"/>
        <v/>
      </c>
      <c r="S33" s="20" t="str">
        <f t="shared" si="3"/>
        <v/>
      </c>
      <c r="T33" s="99" t="str">
        <f t="shared" ref="T33" si="28">IF(AND(M33&gt;0,M34&gt;0),O33+O34,"")</f>
        <v/>
      </c>
      <c r="U33" s="100" t="str">
        <f t="shared" ref="U33" si="29">IF(AND(M33&gt;0,M34&gt;0),T33/16,"")</f>
        <v/>
      </c>
      <c r="V33" s="99" t="str">
        <f t="shared" ref="V33" si="30">IF(AND(M33&gt;0,M34&gt;0),R33+R34,"")</f>
        <v/>
      </c>
      <c r="W33" s="100" t="str">
        <f t="shared" ref="W33" si="31">IF(AND(M33&gt;0,M34&gt;0),V33/16,"")</f>
        <v/>
      </c>
    </row>
    <row r="34" spans="1:23">
      <c r="A34" s="33"/>
      <c r="B34" s="9" t="str">
        <f>IF(A34="","",INDEX(Mitgliederdaten!C:C,Mitgliederdaten!I17))</f>
        <v/>
      </c>
      <c r="C34" s="9" t="str">
        <f>IF(A34="","",INDEX(Mitgliederdaten!D:D,Mitgliederdaten!I17))</f>
        <v/>
      </c>
      <c r="D34" s="10" t="str">
        <f>IF(A34="","",INDEX(Mitgliederdaten!E:E,Mitgliederdaten!I17))</f>
        <v/>
      </c>
      <c r="E34" s="11"/>
      <c r="F34" s="34"/>
      <c r="G34" s="34"/>
      <c r="H34" s="34"/>
      <c r="I34" s="34"/>
      <c r="J34" s="34"/>
      <c r="K34" s="34"/>
      <c r="L34" s="34"/>
      <c r="M34" s="34"/>
      <c r="O34" s="10" t="str">
        <f t="shared" si="0"/>
        <v/>
      </c>
      <c r="P34" s="20" t="str">
        <f t="shared" si="1"/>
        <v/>
      </c>
      <c r="Q34" s="10" t="str">
        <f>IF(D34="kein",'HC-Tabelle'!I21,D34)</f>
        <v/>
      </c>
      <c r="R34" s="10" t="str">
        <f t="shared" si="2"/>
        <v/>
      </c>
      <c r="S34" s="20" t="str">
        <f t="shared" si="3"/>
        <v/>
      </c>
      <c r="T34" s="99"/>
      <c r="U34" s="100"/>
      <c r="V34" s="99"/>
      <c r="W34" s="100"/>
    </row>
    <row r="35" spans="1:23">
      <c r="A35" s="22"/>
      <c r="B35" s="31"/>
      <c r="C35" s="31"/>
      <c r="D35" s="26"/>
      <c r="E35" s="23"/>
      <c r="F35" s="24"/>
      <c r="G35" s="24"/>
      <c r="H35" s="24"/>
      <c r="I35" s="24"/>
      <c r="J35" s="24"/>
      <c r="K35" s="24"/>
      <c r="L35" s="24"/>
      <c r="M35" s="24"/>
      <c r="O35" s="26"/>
      <c r="P35" s="25"/>
      <c r="Q35" s="26"/>
      <c r="R35" s="26"/>
      <c r="S35" s="25"/>
      <c r="T35" s="104"/>
      <c r="U35" s="106"/>
      <c r="V35" s="104"/>
      <c r="W35" s="106"/>
    </row>
    <row r="36" spans="1:23">
      <c r="B36" s="32"/>
      <c r="C36" s="32"/>
      <c r="D36" s="29"/>
      <c r="O36" s="29"/>
      <c r="P36" s="28"/>
      <c r="Q36" s="29"/>
      <c r="R36" s="29"/>
      <c r="S36" s="28"/>
      <c r="T36" s="105"/>
      <c r="U36" s="107"/>
      <c r="V36" s="105"/>
      <c r="W36" s="107"/>
    </row>
    <row r="37" spans="1:23">
      <c r="A37" s="33"/>
      <c r="B37" s="9" t="str">
        <f>IF(A37="","",INDEX(Mitgliederdaten!C:C,Mitgliederdaten!I18))</f>
        <v/>
      </c>
      <c r="C37" s="9" t="str">
        <f>IF(A37="","",INDEX(Mitgliederdaten!D:D,Mitgliederdaten!I18))</f>
        <v/>
      </c>
      <c r="D37" s="10" t="str">
        <f>IF(A37="","",INDEX(Mitgliederdaten!E:E,Mitgliederdaten!I18))</f>
        <v/>
      </c>
      <c r="E37" s="11"/>
      <c r="F37" s="34"/>
      <c r="G37" s="34"/>
      <c r="H37" s="34"/>
      <c r="I37" s="34"/>
      <c r="J37" s="34"/>
      <c r="K37" s="34"/>
      <c r="L37" s="34"/>
      <c r="M37" s="34"/>
      <c r="O37" s="10" t="str">
        <f t="shared" si="0"/>
        <v/>
      </c>
      <c r="P37" s="20" t="str">
        <f t="shared" si="1"/>
        <v/>
      </c>
      <c r="Q37" s="10" t="str">
        <f>IF(D37="kein",'HC-Tabelle'!I22,D37)</f>
        <v/>
      </c>
      <c r="R37" s="10" t="str">
        <f t="shared" si="2"/>
        <v/>
      </c>
      <c r="S37" s="20" t="str">
        <f t="shared" si="3"/>
        <v/>
      </c>
      <c r="T37" s="99" t="str">
        <f t="shared" ref="T37" si="32">IF(AND(M37&gt;0,M38&gt;0),O37+O38,"")</f>
        <v/>
      </c>
      <c r="U37" s="100" t="str">
        <f t="shared" ref="U37" si="33">IF(AND(M37&gt;0,M38&gt;0),T37/16,"")</f>
        <v/>
      </c>
      <c r="V37" s="99" t="str">
        <f t="shared" ref="V37" si="34">IF(AND(M37&gt;0,M38&gt;0),R37+R38,"")</f>
        <v/>
      </c>
      <c r="W37" s="100" t="str">
        <f t="shared" ref="W37" si="35">IF(AND(M37&gt;0,M38&gt;0),V37/16,"")</f>
        <v/>
      </c>
    </row>
    <row r="38" spans="1:23">
      <c r="A38" s="33"/>
      <c r="B38" s="9" t="str">
        <f>IF(A38="","",INDEX(Mitgliederdaten!C:C,Mitgliederdaten!I19))</f>
        <v/>
      </c>
      <c r="C38" s="9" t="str">
        <f>IF(A38="","",INDEX(Mitgliederdaten!D:D,Mitgliederdaten!I19))</f>
        <v/>
      </c>
      <c r="D38" s="10" t="str">
        <f>IF(A38="","",INDEX(Mitgliederdaten!E:E,Mitgliederdaten!I19))</f>
        <v/>
      </c>
      <c r="E38" s="11"/>
      <c r="F38" s="34"/>
      <c r="G38" s="34"/>
      <c r="H38" s="34"/>
      <c r="I38" s="34"/>
      <c r="J38" s="34"/>
      <c r="K38" s="34"/>
      <c r="L38" s="34"/>
      <c r="M38" s="34"/>
      <c r="O38" s="10" t="str">
        <f t="shared" si="0"/>
        <v/>
      </c>
      <c r="P38" s="20" t="str">
        <f t="shared" si="1"/>
        <v/>
      </c>
      <c r="Q38" s="10" t="str">
        <f>IF(D38="kein",'HC-Tabelle'!I23,D38)</f>
        <v/>
      </c>
      <c r="R38" s="10" t="str">
        <f t="shared" si="2"/>
        <v/>
      </c>
      <c r="S38" s="20" t="str">
        <f t="shared" si="3"/>
        <v/>
      </c>
      <c r="T38" s="99"/>
      <c r="U38" s="100"/>
      <c r="V38" s="99"/>
      <c r="W38" s="100"/>
    </row>
    <row r="39" spans="1:23">
      <c r="A39" s="22"/>
      <c r="B39" s="31"/>
      <c r="C39" s="31"/>
      <c r="D39" s="26"/>
      <c r="E39" s="23"/>
      <c r="F39" s="24"/>
      <c r="G39" s="24"/>
      <c r="H39" s="24"/>
      <c r="I39" s="24"/>
      <c r="J39" s="24"/>
      <c r="K39" s="24"/>
      <c r="L39" s="24"/>
      <c r="M39" s="24"/>
      <c r="O39" s="26"/>
      <c r="P39" s="25"/>
      <c r="Q39" s="26"/>
      <c r="R39" s="26"/>
      <c r="S39" s="25"/>
      <c r="T39" s="104"/>
      <c r="U39" s="106"/>
      <c r="V39" s="104"/>
      <c r="W39" s="106"/>
    </row>
    <row r="40" spans="1:23">
      <c r="B40" s="32"/>
      <c r="C40" s="32"/>
      <c r="D40" s="29"/>
      <c r="O40" s="29"/>
      <c r="P40" s="28"/>
      <c r="Q40" s="29"/>
      <c r="R40" s="29"/>
      <c r="S40" s="28"/>
      <c r="T40" s="105"/>
      <c r="U40" s="107"/>
      <c r="V40" s="105"/>
      <c r="W40" s="107"/>
    </row>
    <row r="41" spans="1:23">
      <c r="A41" s="33"/>
      <c r="B41" s="9" t="str">
        <f>IF(A41="","",INDEX(Mitgliederdaten!C:C,Mitgliederdaten!I20))</f>
        <v/>
      </c>
      <c r="C41" s="9" t="str">
        <f>IF(A41="","",INDEX(Mitgliederdaten!D:D,Mitgliederdaten!I20))</f>
        <v/>
      </c>
      <c r="D41" s="10" t="str">
        <f>IF(A41="","",INDEX(Mitgliederdaten!E:E,Mitgliederdaten!I20))</f>
        <v/>
      </c>
      <c r="E41" s="11"/>
      <c r="F41" s="34"/>
      <c r="G41" s="34"/>
      <c r="H41" s="34"/>
      <c r="I41" s="34"/>
      <c r="J41" s="34"/>
      <c r="K41" s="34"/>
      <c r="L41" s="34"/>
      <c r="M41" s="34"/>
      <c r="O41" s="10" t="str">
        <f t="shared" si="0"/>
        <v/>
      </c>
      <c r="P41" s="20" t="str">
        <f t="shared" si="1"/>
        <v/>
      </c>
      <c r="Q41" s="10" t="str">
        <f>IF(D41="kein",'HC-Tabelle'!I24,D41)</f>
        <v/>
      </c>
      <c r="R41" s="10" t="str">
        <f t="shared" si="2"/>
        <v/>
      </c>
      <c r="S41" s="20" t="str">
        <f t="shared" si="3"/>
        <v/>
      </c>
      <c r="T41" s="99" t="str">
        <f t="shared" ref="T41" si="36">IF(AND(M41&gt;0,M42&gt;0),O41+O42,"")</f>
        <v/>
      </c>
      <c r="U41" s="100" t="str">
        <f t="shared" ref="U41" si="37">IF(AND(M41&gt;0,M42&gt;0),T41/16,"")</f>
        <v/>
      </c>
      <c r="V41" s="99" t="str">
        <f t="shared" ref="V41" si="38">IF(AND(M41&gt;0,M42&gt;0),R41+R42,"")</f>
        <v/>
      </c>
      <c r="W41" s="100" t="str">
        <f t="shared" ref="W41" si="39">IF(AND(M41&gt;0,M42&gt;0),V41/16,"")</f>
        <v/>
      </c>
    </row>
    <row r="42" spans="1:23">
      <c r="A42" s="33"/>
      <c r="B42" s="9" t="str">
        <f>IF(A42="","",INDEX(Mitgliederdaten!C:C,Mitgliederdaten!I21))</f>
        <v/>
      </c>
      <c r="C42" s="9" t="str">
        <f>IF(A42="","",INDEX(Mitgliederdaten!D:D,Mitgliederdaten!I21))</f>
        <v/>
      </c>
      <c r="D42" s="10" t="str">
        <f>IF(A42="","",INDEX(Mitgliederdaten!E:E,Mitgliederdaten!I21))</f>
        <v/>
      </c>
      <c r="E42" s="11"/>
      <c r="F42" s="34"/>
      <c r="G42" s="34"/>
      <c r="H42" s="34"/>
      <c r="I42" s="34"/>
      <c r="J42" s="34"/>
      <c r="K42" s="34"/>
      <c r="L42" s="34"/>
      <c r="M42" s="34"/>
      <c r="O42" s="10" t="str">
        <f t="shared" si="0"/>
        <v/>
      </c>
      <c r="P42" s="20" t="str">
        <f t="shared" si="1"/>
        <v/>
      </c>
      <c r="Q42" s="10" t="str">
        <f>IF(D42="kein",'HC-Tabelle'!I25,D42)</f>
        <v/>
      </c>
      <c r="R42" s="10" t="str">
        <f t="shared" si="2"/>
        <v/>
      </c>
      <c r="S42" s="20" t="str">
        <f t="shared" si="3"/>
        <v/>
      </c>
      <c r="T42" s="99"/>
      <c r="U42" s="100"/>
      <c r="V42" s="99"/>
      <c r="W42" s="100"/>
    </row>
  </sheetData>
  <mergeCells count="76">
    <mergeCell ref="T5:T6"/>
    <mergeCell ref="U5:U6"/>
    <mergeCell ref="V5:V6"/>
    <mergeCell ref="W5:W6"/>
    <mergeCell ref="T7:T8"/>
    <mergeCell ref="U7:U8"/>
    <mergeCell ref="V7:V8"/>
    <mergeCell ref="W7:W8"/>
    <mergeCell ref="T9:T10"/>
    <mergeCell ref="U9:U10"/>
    <mergeCell ref="V9:V10"/>
    <mergeCell ref="W9:W10"/>
    <mergeCell ref="T11:T12"/>
    <mergeCell ref="U11:U12"/>
    <mergeCell ref="V11:V12"/>
    <mergeCell ref="W11:W12"/>
    <mergeCell ref="T13:T14"/>
    <mergeCell ref="U13:U14"/>
    <mergeCell ref="V13:V14"/>
    <mergeCell ref="W13:W14"/>
    <mergeCell ref="T15:T16"/>
    <mergeCell ref="U15:U16"/>
    <mergeCell ref="V15:V16"/>
    <mergeCell ref="W15:W16"/>
    <mergeCell ref="T17:T18"/>
    <mergeCell ref="U17:U18"/>
    <mergeCell ref="V17:V18"/>
    <mergeCell ref="W17:W18"/>
    <mergeCell ref="T19:T20"/>
    <mergeCell ref="U19:U20"/>
    <mergeCell ref="V19:V20"/>
    <mergeCell ref="W19:W20"/>
    <mergeCell ref="T21:T22"/>
    <mergeCell ref="U21:U22"/>
    <mergeCell ref="V21:V22"/>
    <mergeCell ref="W21:W22"/>
    <mergeCell ref="T23:T24"/>
    <mergeCell ref="U23:U24"/>
    <mergeCell ref="V23:V24"/>
    <mergeCell ref="W23:W24"/>
    <mergeCell ref="T25:T26"/>
    <mergeCell ref="U25:U26"/>
    <mergeCell ref="V25:V26"/>
    <mergeCell ref="W25:W26"/>
    <mergeCell ref="T27:T28"/>
    <mergeCell ref="U27:U28"/>
    <mergeCell ref="V27:V28"/>
    <mergeCell ref="W27:W28"/>
    <mergeCell ref="T29:T30"/>
    <mergeCell ref="U29:U30"/>
    <mergeCell ref="V29:V30"/>
    <mergeCell ref="W29:W30"/>
    <mergeCell ref="T31:T32"/>
    <mergeCell ref="U31:U32"/>
    <mergeCell ref="V31:V32"/>
    <mergeCell ref="W31:W32"/>
    <mergeCell ref="T33:T34"/>
    <mergeCell ref="U33:U34"/>
    <mergeCell ref="V33:V34"/>
    <mergeCell ref="W33:W34"/>
    <mergeCell ref="T35:T36"/>
    <mergeCell ref="U35:U36"/>
    <mergeCell ref="V35:V36"/>
    <mergeCell ref="W35:W36"/>
    <mergeCell ref="T41:T42"/>
    <mergeCell ref="U41:U42"/>
    <mergeCell ref="V41:V42"/>
    <mergeCell ref="W41:W42"/>
    <mergeCell ref="T37:T38"/>
    <mergeCell ref="U37:U38"/>
    <mergeCell ref="V37:V38"/>
    <mergeCell ref="W37:W38"/>
    <mergeCell ref="T39:T40"/>
    <mergeCell ref="U39:U40"/>
    <mergeCell ref="V39:V40"/>
    <mergeCell ref="W39:W40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3"/>
  <sheetViews>
    <sheetView zoomScaleNormal="100" workbookViewId="0">
      <pane ySplit="3" topLeftCell="A4" activePane="bottomLeft" state="frozen"/>
      <selection pane="bottomLeft" activeCell="T9" sqref="T9"/>
    </sheetView>
  </sheetViews>
  <sheetFormatPr baseColWidth="10" defaultRowHeight="15"/>
  <cols>
    <col min="1" max="1" width="10.7109375" style="4" customWidth="1"/>
    <col min="2" max="3" width="15.7109375" style="7" customWidth="1"/>
    <col min="4" max="4" width="5.7109375" style="50" customWidth="1"/>
    <col min="5" max="5" width="6.7109375" style="50" customWidth="1"/>
    <col min="6" max="6" width="4.7109375" style="7" customWidth="1"/>
    <col min="7" max="20" width="6.7109375" style="50" customWidth="1"/>
    <col min="21" max="21" width="3.7109375" style="7" customWidth="1"/>
    <col min="22" max="22" width="8.7109375" style="50" customWidth="1"/>
    <col min="23" max="23" width="8.7109375" style="18" customWidth="1"/>
    <col min="24" max="24" width="5.7109375" style="50" customWidth="1"/>
    <col min="25" max="25" width="6.7109375" style="50" customWidth="1"/>
    <col min="26" max="26" width="8.7109375" style="50" customWidth="1"/>
    <col min="27" max="27" width="8.7109375" style="18" customWidth="1"/>
    <col min="28" max="16384" width="11.42578125" style="7"/>
  </cols>
  <sheetData>
    <row r="1" spans="1:30" ht="23.25">
      <c r="A1" s="16" t="s">
        <v>93</v>
      </c>
    </row>
    <row r="3" spans="1:30" ht="24">
      <c r="A3" s="1" t="s">
        <v>64</v>
      </c>
      <c r="B3" s="8" t="s">
        <v>0</v>
      </c>
      <c r="C3" s="8" t="s">
        <v>1</v>
      </c>
      <c r="D3" s="5" t="s">
        <v>3</v>
      </c>
      <c r="E3" s="5" t="s">
        <v>80</v>
      </c>
      <c r="F3" s="5"/>
      <c r="G3" s="53" t="s">
        <v>52</v>
      </c>
      <c r="H3" s="53" t="s">
        <v>53</v>
      </c>
      <c r="I3" s="53" t="s">
        <v>54</v>
      </c>
      <c r="J3" s="53" t="s">
        <v>55</v>
      </c>
      <c r="K3" s="53" t="s">
        <v>56</v>
      </c>
      <c r="L3" s="53" t="s">
        <v>57</v>
      </c>
      <c r="M3" s="53" t="s">
        <v>58</v>
      </c>
      <c r="N3" s="53" t="s">
        <v>59</v>
      </c>
      <c r="O3" s="53" t="s">
        <v>84</v>
      </c>
      <c r="P3" s="53" t="s">
        <v>85</v>
      </c>
      <c r="Q3" s="53" t="s">
        <v>86</v>
      </c>
      <c r="R3" s="53" t="s">
        <v>87</v>
      </c>
      <c r="S3" s="53" t="s">
        <v>88</v>
      </c>
      <c r="T3" s="53" t="s">
        <v>89</v>
      </c>
      <c r="V3" s="12" t="s">
        <v>90</v>
      </c>
      <c r="W3" s="5" t="s">
        <v>3</v>
      </c>
      <c r="X3" s="5" t="s">
        <v>80</v>
      </c>
      <c r="Y3" s="15" t="s">
        <v>92</v>
      </c>
      <c r="AA3" s="5" t="s">
        <v>60</v>
      </c>
      <c r="AB3" s="19" t="s">
        <v>50</v>
      </c>
      <c r="AC3" s="12" t="s">
        <v>61</v>
      </c>
      <c r="AD3" s="19" t="s">
        <v>50</v>
      </c>
    </row>
    <row r="5" spans="1:30">
      <c r="A5" s="33" t="s">
        <v>34</v>
      </c>
      <c r="B5" s="9" t="str">
        <f>IF(A5="","",INDEX(Mitgliederdaten!C:C,Mitgliederdaten!K2))</f>
        <v xml:space="preserve">Kühnis </v>
      </c>
      <c r="C5" s="9" t="str">
        <f>IF(A5="","",INDEX(Mitgliederdaten!D:D,Mitgliederdaten!K2))</f>
        <v>Narin</v>
      </c>
      <c r="D5" s="48" t="str">
        <f>IF(A5="","",INDEX(Mitgliederdaten!E:E,Mitgliederdaten!K2))</f>
        <v>kein</v>
      </c>
      <c r="E5" s="48" t="str">
        <f>IF(A5="","",INDEX(Mitgliederdaten!F:F,Mitgliederdaten!K2))</f>
        <v>keine</v>
      </c>
      <c r="F5" s="11"/>
      <c r="G5" s="34">
        <v>161</v>
      </c>
      <c r="H5" s="34">
        <v>158</v>
      </c>
      <c r="I5" s="34">
        <v>167</v>
      </c>
      <c r="J5" s="34">
        <v>173</v>
      </c>
      <c r="K5" s="34">
        <v>118</v>
      </c>
      <c r="L5" s="34">
        <v>151</v>
      </c>
      <c r="M5" s="34">
        <v>147</v>
      </c>
      <c r="N5" s="34">
        <v>158</v>
      </c>
      <c r="O5" s="34">
        <v>136</v>
      </c>
      <c r="P5" s="34">
        <v>134</v>
      </c>
      <c r="Q5" s="34">
        <v>171</v>
      </c>
      <c r="R5" s="34">
        <v>168</v>
      </c>
      <c r="S5" s="34">
        <v>134</v>
      </c>
      <c r="T5" s="34">
        <v>142</v>
      </c>
      <c r="V5" s="20">
        <f>IF(G5="","",SUM(G5:L5)/6)</f>
        <v>154.66666666666666</v>
      </c>
      <c r="W5" s="48">
        <f>IF(G5="","",IF(D5="kein",'HC-Tabelle'!S6,D5))</f>
        <v>39</v>
      </c>
      <c r="X5" s="48" t="str">
        <f>IF(V5="","",IF(E5="keine",IF(V5&gt;=175,"DA",IF(V5&lt;175,"DB")),E5))</f>
        <v>DB</v>
      </c>
      <c r="Y5" s="48"/>
      <c r="AA5" s="48">
        <f>IF(G5="","",SUM(G5:T5))</f>
        <v>2118</v>
      </c>
      <c r="AB5" s="20">
        <f>IF(G5="","",IF(T5&gt;0,AA5/14,IF(S5&gt;0,AA5/13,IF(R5&gt;0,AA5/12,IF(Q5&gt;0,AA5/11,IF(P5&gt;0,AA5/10,IF(O5&gt;0,AA5/9,IF(N5&gt;0,AA5/8,IF(M5&gt;0,AA5/7,IF(L5&gt;0,AA5/6,IF(K5&gt;0,AA5/5,IF(J5&gt;0,AA5/4,IF(I5&gt;0,AA5/3,IF(H5&gt;0,AA5/2,IF(G5&gt;0,AA5/1)))))))))))))))</f>
        <v>151.28571428571428</v>
      </c>
      <c r="AC5" s="48">
        <f>IF(W5="","",IF(T5&gt;0,SUM(G5:T5)+14*W5,IF(S5&gt;0,SUM(G5:S5)+13*W5,IF(R5&gt;0,SUM(G5:R5)+12*W5,IF(Q5&gt;0,SUM(G5:Q5)+11*W5,IF(P5&gt;0,SUM(G5:P5)+10*W5,IF(O5&gt;0,SUM(G5:O5)+9*W5,IF(N5&gt;0,SUM(G5:N5)+8*W5,IF(M5&gt;0,SUM(G5:M5)+7*W5,IF(L5&gt;0,SUM(G5:L5)+6*W5,IF(K5&gt;0,SUM(G5:K5)+5*W5,IF(J5&gt;0,SUM(G5:J5)+4*W5,IF(I5&gt;0,SUM(G5:I5)+3*W5,IF(H5&gt;0,SUM(G5:H5)+2*W5,IF(G5&gt;0,G5+W5)))))))))))))))</f>
        <v>2664</v>
      </c>
      <c r="AD5" s="20">
        <f>IF(W5="","",IF(T5&gt;0,AC5/14,IF(S5&gt;0,AC5/13,IF(R5&gt;0,AC5/12,IF(Q5&gt;0,AC5/11,IF(P5&gt;0,AC5/10,IF(O5&gt;0,AC5/9,IF(N5&gt;0,AC5/8,IF(M5&gt;0,AC5/7,IF(L5&gt;0,AC5/6,IF(K5&gt;0,AC5/5,IF(J5&gt;0,AC5/4,IF(I5&gt;0,AC5/3,IF(H5&gt;0,AC5/2,IF(G5&gt;0,AC5/1)))))))))))))))</f>
        <v>190.28571428571428</v>
      </c>
    </row>
    <row r="6" spans="1:30" s="23" customFormat="1">
      <c r="A6" s="68"/>
      <c r="B6" s="69"/>
      <c r="C6" s="69"/>
      <c r="D6" s="70"/>
      <c r="E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V6" s="72"/>
      <c r="W6" s="70"/>
      <c r="X6" s="70"/>
      <c r="Y6" s="70"/>
      <c r="Z6" s="49"/>
      <c r="AA6" s="70"/>
      <c r="AB6" s="72"/>
      <c r="AC6" s="70"/>
      <c r="AD6" s="72"/>
    </row>
    <row r="7" spans="1:30">
      <c r="A7" s="33" t="s">
        <v>41</v>
      </c>
      <c r="B7" s="9" t="str">
        <f>IF(A7="","",INDEX(Mitgliederdaten!C:C,Mitgliederdaten!K3))</f>
        <v xml:space="preserve">Weber </v>
      </c>
      <c r="C7" s="9" t="str">
        <f>IF(A7="","",INDEX(Mitgliederdaten!D:D,Mitgliederdaten!K3))</f>
        <v>Ursula</v>
      </c>
      <c r="D7" s="48" t="str">
        <f>IF(A7="","",INDEX(Mitgliederdaten!E:E,Mitgliederdaten!K3))</f>
        <v>kein</v>
      </c>
      <c r="E7" s="48" t="str">
        <f>IF(A7="","",INDEX(Mitgliederdaten!F:F,Mitgliederdaten!K3))</f>
        <v>keine</v>
      </c>
      <c r="F7" s="11"/>
      <c r="G7" s="34">
        <v>169</v>
      </c>
      <c r="H7" s="34">
        <v>150</v>
      </c>
      <c r="I7" s="34">
        <v>127</v>
      </c>
      <c r="J7" s="34">
        <v>124</v>
      </c>
      <c r="K7" s="34">
        <v>159</v>
      </c>
      <c r="L7" s="34">
        <v>155</v>
      </c>
      <c r="M7" s="34">
        <v>146</v>
      </c>
      <c r="N7" s="34">
        <v>152</v>
      </c>
      <c r="O7" s="34">
        <v>160</v>
      </c>
      <c r="P7" s="34">
        <v>145</v>
      </c>
      <c r="Q7" s="34">
        <v>160</v>
      </c>
      <c r="R7" s="34">
        <v>159</v>
      </c>
      <c r="S7" s="34">
        <v>176</v>
      </c>
      <c r="T7" s="34">
        <v>152</v>
      </c>
      <c r="V7" s="20">
        <f t="shared" ref="V7:V43" si="0">IF(G7="","",SUM(G7:L7)/6)</f>
        <v>147.33333333333334</v>
      </c>
      <c r="W7" s="48">
        <f>IF(G7="","",IF(D7="kein",'HC-Tabelle'!S7,D7))</f>
        <v>44</v>
      </c>
      <c r="X7" s="48" t="str">
        <f t="shared" ref="X7:X43" si="1">IF(V7="","",IF(E7="keine",IF(V7&gt;=175,"DA",IF(V7&lt;175,"DB")),E7))</f>
        <v>DB</v>
      </c>
      <c r="Y7" s="48"/>
      <c r="AA7" s="48">
        <f t="shared" ref="AA7:AA43" si="2">IF(G7="","",SUM(G7:T7))</f>
        <v>2134</v>
      </c>
      <c r="AB7" s="20">
        <f t="shared" ref="AB7:AB43" si="3">IF(G7="","",IF(T7&gt;0,AA7/14,IF(S7&gt;0,AA7/13,IF(R7&gt;0,AA7/12,IF(Q7&gt;0,AA7/11,IF(P7&gt;0,AA7/10,IF(O7&gt;0,AA7/9,IF(N7&gt;0,AA7/8,IF(M7&gt;0,AA7/7,IF(L7&gt;0,AA7/6,IF(K7&gt;0,AA7/5,IF(J7&gt;0,AA7/4,IF(I7&gt;0,AA7/3,IF(H7&gt;0,AA7/2,IF(G7&gt;0,AA7/1)))))))))))))))</f>
        <v>152.42857142857142</v>
      </c>
      <c r="AC7" s="48">
        <f t="shared" ref="AC7:AC43" si="4">IF(W7="","",IF(T7&gt;0,SUM(G7:T7)+14*W7,IF(S7&gt;0,SUM(G7:S7)+13*W7,IF(R7&gt;0,SUM(G7:R7)+12*W7,IF(Q7&gt;0,SUM(G7:Q7)+11*W7,IF(P7&gt;0,SUM(G7:P7)+10*W7,IF(O7&gt;0,SUM(G7:O7)+9*W7,IF(N7&gt;0,SUM(G7:N7)+8*W7,IF(M7&gt;0,SUM(G7:M7)+7*W7,IF(L7&gt;0,SUM(G7:L7)+6*W7,IF(K7&gt;0,SUM(G7:K7)+5*W7,IF(J7&gt;0,SUM(G7:J7)+4*W7,IF(I7&gt;0,SUM(G7:I7)+3*W7,IF(H7&gt;0,SUM(G7:H7)+2*W7,IF(G7&gt;0,G7+W7)))))))))))))))</f>
        <v>2750</v>
      </c>
      <c r="AD7" s="20">
        <f t="shared" ref="AD7:AD43" si="5">IF(W7="","",IF(T7&gt;0,AC7/14,IF(S7&gt;0,AC7/13,IF(R7&gt;0,AC7/12,IF(Q7&gt;0,AC7/11,IF(P7&gt;0,AC7/10,IF(O7&gt;0,AC7/9,IF(N7&gt;0,AC7/8,IF(M7&gt;0,AC7/7,IF(L7&gt;0,AC7/6,IF(K7&gt;0,AC7/5,IF(J7&gt;0,AC7/4,IF(I7&gt;0,AC7/3,IF(H7&gt;0,AC7/2,IF(G7&gt;0,AC7/1)))))))))))))))</f>
        <v>196.42857142857142</v>
      </c>
    </row>
    <row r="8" spans="1:30" s="23" customFormat="1">
      <c r="A8" s="68"/>
      <c r="B8" s="69"/>
      <c r="C8" s="69"/>
      <c r="D8" s="70"/>
      <c r="E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V8" s="72"/>
      <c r="W8" s="70"/>
      <c r="X8" s="70"/>
      <c r="Y8" s="70"/>
      <c r="Z8" s="49"/>
      <c r="AA8" s="70"/>
      <c r="AB8" s="72"/>
      <c r="AC8" s="70"/>
      <c r="AD8" s="72"/>
    </row>
    <row r="9" spans="1:30">
      <c r="A9" s="33" t="s">
        <v>30</v>
      </c>
      <c r="B9" s="9" t="str">
        <f>IF(A9="","",INDEX(Mitgliederdaten!C:C,Mitgliederdaten!K4))</f>
        <v xml:space="preserve">Kalt </v>
      </c>
      <c r="C9" s="9" t="str">
        <f>IF(A9="","",INDEX(Mitgliederdaten!D:D,Mitgliederdaten!K4))</f>
        <v>Angela</v>
      </c>
      <c r="D9" s="48">
        <f>IF(A9="","",INDEX(Mitgliederdaten!E:E,Mitgliederdaten!K4))</f>
        <v>29</v>
      </c>
      <c r="E9" s="48" t="str">
        <f>IF(A9="","",INDEX(Mitgliederdaten!F:F,Mitgliederdaten!K4))</f>
        <v>DB</v>
      </c>
      <c r="F9" s="11"/>
      <c r="G9" s="34">
        <v>171</v>
      </c>
      <c r="H9" s="34">
        <v>199</v>
      </c>
      <c r="I9" s="34">
        <v>181</v>
      </c>
      <c r="J9" s="34">
        <v>200</v>
      </c>
      <c r="K9" s="34">
        <v>159</v>
      </c>
      <c r="L9" s="34">
        <v>166</v>
      </c>
      <c r="M9" s="34">
        <v>204</v>
      </c>
      <c r="N9" s="34">
        <v>191</v>
      </c>
      <c r="O9" s="34">
        <v>171</v>
      </c>
      <c r="P9" s="34">
        <v>211</v>
      </c>
      <c r="Q9" s="34">
        <v>194</v>
      </c>
      <c r="R9" s="34">
        <v>179</v>
      </c>
      <c r="S9" s="34">
        <v>155</v>
      </c>
      <c r="T9" s="34">
        <v>177</v>
      </c>
      <c r="V9" s="20">
        <f t="shared" si="0"/>
        <v>179.33333333333334</v>
      </c>
      <c r="W9" s="48">
        <f>IF(G9="","",IF(D9="kein",'HC-Tabelle'!S8,D9))</f>
        <v>29</v>
      </c>
      <c r="X9" s="48" t="str">
        <f t="shared" si="1"/>
        <v>DB</v>
      </c>
      <c r="Y9" s="48"/>
      <c r="AA9" s="48">
        <f t="shared" si="2"/>
        <v>2558</v>
      </c>
      <c r="AB9" s="20">
        <f t="shared" si="3"/>
        <v>182.71428571428572</v>
      </c>
      <c r="AC9" s="48">
        <f t="shared" si="4"/>
        <v>2964</v>
      </c>
      <c r="AD9" s="20">
        <f t="shared" si="5"/>
        <v>211.71428571428572</v>
      </c>
    </row>
    <row r="10" spans="1:30" s="23" customFormat="1">
      <c r="A10" s="68"/>
      <c r="B10" s="69"/>
      <c r="C10" s="69"/>
      <c r="D10" s="70"/>
      <c r="E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V10" s="72"/>
      <c r="W10" s="70"/>
      <c r="X10" s="70"/>
      <c r="Y10" s="70"/>
      <c r="Z10" s="49"/>
      <c r="AA10" s="70"/>
      <c r="AB10" s="72"/>
      <c r="AC10" s="70"/>
      <c r="AD10" s="72"/>
    </row>
    <row r="11" spans="1:30">
      <c r="A11" s="33" t="s">
        <v>42</v>
      </c>
      <c r="B11" s="9" t="str">
        <f>IF(A11="","",INDEX(Mitgliederdaten!C:C,Mitgliederdaten!K5))</f>
        <v xml:space="preserve">Zeberli </v>
      </c>
      <c r="C11" s="9" t="str">
        <f>IF(A11="","",INDEX(Mitgliederdaten!D:D,Mitgliederdaten!K5))</f>
        <v>Jacqueline</v>
      </c>
      <c r="D11" s="48" t="str">
        <f>IF(A11="","",INDEX(Mitgliederdaten!E:E,Mitgliederdaten!K5))</f>
        <v>kein</v>
      </c>
      <c r="E11" s="48" t="str">
        <f>IF(A11="","",INDEX(Mitgliederdaten!F:F,Mitgliederdaten!K5))</f>
        <v>keine</v>
      </c>
      <c r="F11" s="11"/>
      <c r="G11" s="34">
        <v>160</v>
      </c>
      <c r="H11" s="34">
        <v>120</v>
      </c>
      <c r="I11" s="34">
        <v>158</v>
      </c>
      <c r="J11" s="34">
        <v>141</v>
      </c>
      <c r="K11" s="34">
        <v>133</v>
      </c>
      <c r="L11" s="34">
        <v>123</v>
      </c>
      <c r="M11" s="34">
        <v>134</v>
      </c>
      <c r="N11" s="34">
        <v>108</v>
      </c>
      <c r="O11" s="34">
        <v>124</v>
      </c>
      <c r="P11" s="34">
        <v>91</v>
      </c>
      <c r="Q11" s="34">
        <v>144</v>
      </c>
      <c r="R11" s="34">
        <v>135</v>
      </c>
      <c r="S11" s="34">
        <v>145</v>
      </c>
      <c r="T11" s="34">
        <v>149</v>
      </c>
      <c r="V11" s="20">
        <f t="shared" si="0"/>
        <v>139.16666666666666</v>
      </c>
      <c r="W11" s="48">
        <f>IF(G11="","",IF(D11="kein",'HC-Tabelle'!S9,D11))</f>
        <v>50</v>
      </c>
      <c r="X11" s="48" t="str">
        <f t="shared" si="1"/>
        <v>DB</v>
      </c>
      <c r="Y11" s="48"/>
      <c r="AA11" s="48">
        <f t="shared" si="2"/>
        <v>1865</v>
      </c>
      <c r="AB11" s="20">
        <f t="shared" si="3"/>
        <v>133.21428571428572</v>
      </c>
      <c r="AC11" s="48">
        <f t="shared" si="4"/>
        <v>2565</v>
      </c>
      <c r="AD11" s="20">
        <f t="shared" si="5"/>
        <v>183.21428571428572</v>
      </c>
    </row>
    <row r="12" spans="1:30" s="23" customFormat="1">
      <c r="A12" s="68"/>
      <c r="B12" s="69"/>
      <c r="C12" s="69"/>
      <c r="D12" s="70"/>
      <c r="E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V12" s="72"/>
      <c r="W12" s="70"/>
      <c r="X12" s="70"/>
      <c r="Y12" s="70"/>
      <c r="Z12" s="49"/>
      <c r="AA12" s="70"/>
      <c r="AB12" s="72"/>
      <c r="AC12" s="70"/>
      <c r="AD12" s="72"/>
    </row>
    <row r="13" spans="1:30">
      <c r="A13" s="33" t="s">
        <v>161</v>
      </c>
      <c r="B13" s="9" t="str">
        <f>IF(A13="","",INDEX(Mitgliederdaten!C:C,Mitgliederdaten!K6))</f>
        <v>Valär</v>
      </c>
      <c r="C13" s="9" t="str">
        <f>IF(A13="","",INDEX(Mitgliederdaten!D:D,Mitgliederdaten!K6))</f>
        <v>Desirée</v>
      </c>
      <c r="D13" s="48" t="str">
        <f>IF(A13="","",INDEX(Mitgliederdaten!E:E,Mitgliederdaten!K6))</f>
        <v>kein</v>
      </c>
      <c r="E13" s="48" t="str">
        <f>IF(A13="","",INDEX(Mitgliederdaten!F:F,Mitgliederdaten!K6))</f>
        <v>keine</v>
      </c>
      <c r="F13" s="11"/>
      <c r="G13" s="34">
        <v>123</v>
      </c>
      <c r="H13" s="34">
        <v>133</v>
      </c>
      <c r="I13" s="34">
        <v>138</v>
      </c>
      <c r="J13" s="34">
        <v>139</v>
      </c>
      <c r="K13" s="34">
        <v>115</v>
      </c>
      <c r="L13" s="34">
        <v>154</v>
      </c>
      <c r="M13" s="34">
        <v>128</v>
      </c>
      <c r="N13" s="34">
        <v>144</v>
      </c>
      <c r="O13" s="34">
        <v>136</v>
      </c>
      <c r="P13" s="34">
        <v>148</v>
      </c>
      <c r="Q13" s="34">
        <v>109</v>
      </c>
      <c r="R13" s="34">
        <v>143</v>
      </c>
      <c r="S13" s="34">
        <v>138</v>
      </c>
      <c r="T13" s="34">
        <v>137</v>
      </c>
      <c r="V13" s="20">
        <f t="shared" si="0"/>
        <v>133.66666666666666</v>
      </c>
      <c r="W13" s="48">
        <f>IF(G13="","",IF(D13="kein",'HC-Tabelle'!S10,D13))</f>
        <v>54</v>
      </c>
      <c r="X13" s="48" t="str">
        <f t="shared" si="1"/>
        <v>DB</v>
      </c>
      <c r="Y13" s="48"/>
      <c r="AA13" s="48">
        <f t="shared" si="2"/>
        <v>1885</v>
      </c>
      <c r="AB13" s="20">
        <f t="shared" si="3"/>
        <v>134.64285714285714</v>
      </c>
      <c r="AC13" s="48">
        <f t="shared" si="4"/>
        <v>2641</v>
      </c>
      <c r="AD13" s="20">
        <f t="shared" si="5"/>
        <v>188.64285714285714</v>
      </c>
    </row>
    <row r="14" spans="1:30" s="23" customFormat="1">
      <c r="A14" s="68"/>
      <c r="B14" s="69"/>
      <c r="C14" s="69"/>
      <c r="D14" s="70"/>
      <c r="E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V14" s="72"/>
      <c r="W14" s="70"/>
      <c r="X14" s="70"/>
      <c r="Y14" s="70"/>
      <c r="Z14" s="49"/>
      <c r="AA14" s="70"/>
      <c r="AB14" s="72"/>
      <c r="AC14" s="70"/>
      <c r="AD14" s="72"/>
    </row>
    <row r="15" spans="1:30">
      <c r="A15" s="33"/>
      <c r="B15" s="9" t="str">
        <f>IF(A15="","",INDEX(Mitgliederdaten!C:C,Mitgliederdaten!K7))</f>
        <v/>
      </c>
      <c r="C15" s="9" t="str">
        <f>IF(A15="","",INDEX(Mitgliederdaten!D:D,Mitgliederdaten!K7))</f>
        <v/>
      </c>
      <c r="D15" s="48" t="str">
        <f>IF(A15="","",INDEX(Mitgliederdaten!E:E,Mitgliederdaten!K7))</f>
        <v/>
      </c>
      <c r="E15" s="48" t="str">
        <f>IF(A15="","",INDEX(Mitgliederdaten!F:F,Mitgliederdaten!K7))</f>
        <v/>
      </c>
      <c r="F15" s="1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V15" s="20" t="str">
        <f t="shared" si="0"/>
        <v/>
      </c>
      <c r="W15" s="48" t="str">
        <f>IF(G15="","",IF(D15="kein",'HC-Tabelle'!S11,D15))</f>
        <v/>
      </c>
      <c r="X15" s="48" t="str">
        <f t="shared" si="1"/>
        <v/>
      </c>
      <c r="Y15" s="48"/>
      <c r="AA15" s="48" t="str">
        <f t="shared" si="2"/>
        <v/>
      </c>
      <c r="AB15" s="20" t="str">
        <f t="shared" si="3"/>
        <v/>
      </c>
      <c r="AC15" s="48" t="str">
        <f t="shared" si="4"/>
        <v/>
      </c>
      <c r="AD15" s="20" t="str">
        <f t="shared" si="5"/>
        <v/>
      </c>
    </row>
    <row r="16" spans="1:30" s="23" customFormat="1">
      <c r="A16" s="68"/>
      <c r="B16" s="69"/>
      <c r="C16" s="69"/>
      <c r="D16" s="70"/>
      <c r="E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V16" s="72"/>
      <c r="W16" s="70"/>
      <c r="X16" s="70"/>
      <c r="Y16" s="70"/>
      <c r="Z16" s="49"/>
      <c r="AA16" s="70"/>
      <c r="AB16" s="72"/>
      <c r="AC16" s="70"/>
      <c r="AD16" s="72"/>
    </row>
    <row r="17" spans="1:30">
      <c r="A17" s="33"/>
      <c r="B17" s="9" t="str">
        <f>IF(A17="","",INDEX(Mitgliederdaten!C:C,Mitgliederdaten!K8))</f>
        <v/>
      </c>
      <c r="C17" s="9" t="str">
        <f>IF(A17="","",INDEX(Mitgliederdaten!D:D,Mitgliederdaten!K8))</f>
        <v/>
      </c>
      <c r="D17" s="48" t="str">
        <f>IF(A17="","",INDEX(Mitgliederdaten!E:E,Mitgliederdaten!K8))</f>
        <v/>
      </c>
      <c r="E17" s="48" t="str">
        <f>IF(A17="","",INDEX(Mitgliederdaten!F:F,Mitgliederdaten!K8))</f>
        <v/>
      </c>
      <c r="F17" s="11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V17" s="20" t="str">
        <f t="shared" si="0"/>
        <v/>
      </c>
      <c r="W17" s="48" t="str">
        <f>IF(G17="","",IF(D17="kein",'HC-Tabelle'!S12,D17))</f>
        <v/>
      </c>
      <c r="X17" s="48" t="str">
        <f t="shared" si="1"/>
        <v/>
      </c>
      <c r="Y17" s="48"/>
      <c r="AA17" s="48" t="str">
        <f t="shared" si="2"/>
        <v/>
      </c>
      <c r="AB17" s="20" t="str">
        <f t="shared" si="3"/>
        <v/>
      </c>
      <c r="AC17" s="48" t="str">
        <f t="shared" si="4"/>
        <v/>
      </c>
      <c r="AD17" s="20" t="str">
        <f t="shared" si="5"/>
        <v/>
      </c>
    </row>
    <row r="18" spans="1:30" s="23" customFormat="1">
      <c r="A18" s="68"/>
      <c r="B18" s="69"/>
      <c r="C18" s="69"/>
      <c r="D18" s="70"/>
      <c r="E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V18" s="72"/>
      <c r="W18" s="70"/>
      <c r="X18" s="70"/>
      <c r="Y18" s="70"/>
      <c r="Z18" s="49"/>
      <c r="AA18" s="70"/>
      <c r="AB18" s="72"/>
      <c r="AC18" s="70"/>
      <c r="AD18" s="72"/>
    </row>
    <row r="19" spans="1:30">
      <c r="A19" s="33"/>
      <c r="B19" s="9" t="str">
        <f>IF(A19="","",INDEX(Mitgliederdaten!C:C,Mitgliederdaten!K9))</f>
        <v/>
      </c>
      <c r="C19" s="9" t="str">
        <f>IF(A19="","",INDEX(Mitgliederdaten!D:D,Mitgliederdaten!K9))</f>
        <v/>
      </c>
      <c r="D19" s="48" t="str">
        <f>IF(A19="","",INDEX(Mitgliederdaten!E:E,Mitgliederdaten!K9))</f>
        <v/>
      </c>
      <c r="E19" s="48" t="str">
        <f>IF(A19="","",INDEX(Mitgliederdaten!F:F,Mitgliederdaten!K9))</f>
        <v/>
      </c>
      <c r="F19" s="11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V19" s="20" t="str">
        <f t="shared" si="0"/>
        <v/>
      </c>
      <c r="W19" s="48" t="str">
        <f>IF(G19="","",IF(D19="kein",'HC-Tabelle'!S13,D19))</f>
        <v/>
      </c>
      <c r="X19" s="48" t="str">
        <f t="shared" si="1"/>
        <v/>
      </c>
      <c r="Y19" s="48"/>
      <c r="AA19" s="48" t="str">
        <f t="shared" si="2"/>
        <v/>
      </c>
      <c r="AB19" s="20" t="str">
        <f t="shared" si="3"/>
        <v/>
      </c>
      <c r="AC19" s="48" t="str">
        <f t="shared" si="4"/>
        <v/>
      </c>
      <c r="AD19" s="20" t="str">
        <f t="shared" si="5"/>
        <v/>
      </c>
    </row>
    <row r="20" spans="1:30" s="23" customFormat="1">
      <c r="A20" s="68"/>
      <c r="B20" s="69"/>
      <c r="C20" s="69"/>
      <c r="D20" s="70"/>
      <c r="E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V20" s="72"/>
      <c r="W20" s="70"/>
      <c r="X20" s="70"/>
      <c r="Y20" s="70"/>
      <c r="Z20" s="49"/>
      <c r="AA20" s="70"/>
      <c r="AB20" s="72"/>
      <c r="AC20" s="70"/>
      <c r="AD20" s="72"/>
    </row>
    <row r="21" spans="1:30">
      <c r="A21" s="33"/>
      <c r="B21" s="9" t="str">
        <f>IF(A21="","",INDEX(Mitgliederdaten!C:C,Mitgliederdaten!K10))</f>
        <v/>
      </c>
      <c r="C21" s="9" t="str">
        <f>IF(A21="","",INDEX(Mitgliederdaten!D:D,Mitgliederdaten!K10))</f>
        <v/>
      </c>
      <c r="D21" s="48" t="str">
        <f>IF(A21="","",INDEX(Mitgliederdaten!E:E,Mitgliederdaten!K10))</f>
        <v/>
      </c>
      <c r="E21" s="48" t="str">
        <f>IF(A21="","",INDEX(Mitgliederdaten!F:F,Mitgliederdaten!K10))</f>
        <v/>
      </c>
      <c r="F21" s="1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V21" s="20" t="str">
        <f t="shared" si="0"/>
        <v/>
      </c>
      <c r="W21" s="48" t="str">
        <f>IF(G21="","",IF(D21="kein",'HC-Tabelle'!S14,D21))</f>
        <v/>
      </c>
      <c r="X21" s="48" t="str">
        <f t="shared" si="1"/>
        <v/>
      </c>
      <c r="Y21" s="48"/>
      <c r="AA21" s="48" t="str">
        <f t="shared" si="2"/>
        <v/>
      </c>
      <c r="AB21" s="20" t="str">
        <f t="shared" si="3"/>
        <v/>
      </c>
      <c r="AC21" s="48" t="str">
        <f t="shared" si="4"/>
        <v/>
      </c>
      <c r="AD21" s="20" t="str">
        <f t="shared" si="5"/>
        <v/>
      </c>
    </row>
    <row r="22" spans="1:30" s="23" customFormat="1">
      <c r="A22" s="68"/>
      <c r="B22" s="69"/>
      <c r="C22" s="69"/>
      <c r="D22" s="70"/>
      <c r="E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V22" s="72"/>
      <c r="W22" s="70"/>
      <c r="X22" s="70"/>
      <c r="Y22" s="70"/>
      <c r="Z22" s="49"/>
      <c r="AA22" s="70"/>
      <c r="AB22" s="72"/>
      <c r="AC22" s="70"/>
      <c r="AD22" s="72"/>
    </row>
    <row r="23" spans="1:30">
      <c r="A23" s="33"/>
      <c r="B23" s="9" t="str">
        <f>IF(A23="","",INDEX(Mitgliederdaten!C:C,Mitgliederdaten!K11))</f>
        <v/>
      </c>
      <c r="C23" s="9" t="str">
        <f>IF(A23="","",INDEX(Mitgliederdaten!D:D,Mitgliederdaten!K11))</f>
        <v/>
      </c>
      <c r="D23" s="48" t="str">
        <f>IF(A23="","",INDEX(Mitgliederdaten!E:E,Mitgliederdaten!K11))</f>
        <v/>
      </c>
      <c r="E23" s="48" t="str">
        <f>IF(A23="","",INDEX(Mitgliederdaten!F:F,Mitgliederdaten!K11))</f>
        <v/>
      </c>
      <c r="F23" s="1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V23" s="20" t="str">
        <f t="shared" si="0"/>
        <v/>
      </c>
      <c r="W23" s="48" t="str">
        <f>IF(G23="","",IF(D23="kein",'HC-Tabelle'!S15,D23))</f>
        <v/>
      </c>
      <c r="X23" s="48" t="str">
        <f t="shared" si="1"/>
        <v/>
      </c>
      <c r="Y23" s="48"/>
      <c r="AA23" s="48" t="str">
        <f t="shared" si="2"/>
        <v/>
      </c>
      <c r="AB23" s="20" t="str">
        <f t="shared" si="3"/>
        <v/>
      </c>
      <c r="AC23" s="48" t="str">
        <f t="shared" si="4"/>
        <v/>
      </c>
      <c r="AD23" s="20" t="str">
        <f t="shared" si="5"/>
        <v/>
      </c>
    </row>
    <row r="24" spans="1:30" s="23" customFormat="1">
      <c r="A24" s="68"/>
      <c r="B24" s="69"/>
      <c r="C24" s="69"/>
      <c r="D24" s="70"/>
      <c r="E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V24" s="72"/>
      <c r="W24" s="70"/>
      <c r="X24" s="70"/>
      <c r="Y24" s="70"/>
      <c r="Z24" s="49"/>
      <c r="AA24" s="70"/>
      <c r="AB24" s="72"/>
      <c r="AC24" s="70"/>
      <c r="AD24" s="72"/>
    </row>
    <row r="25" spans="1:30">
      <c r="A25" s="33"/>
      <c r="B25" s="9" t="str">
        <f>IF(A25="","",INDEX(Mitgliederdaten!C:C,Mitgliederdaten!K12))</f>
        <v/>
      </c>
      <c r="C25" s="9" t="str">
        <f>IF(A25="","",INDEX(Mitgliederdaten!D:D,Mitgliederdaten!K12))</f>
        <v/>
      </c>
      <c r="D25" s="48" t="str">
        <f>IF(A25="","",INDEX(Mitgliederdaten!E:E,Mitgliederdaten!K12))</f>
        <v/>
      </c>
      <c r="E25" s="48" t="str">
        <f>IF(A25="","",INDEX(Mitgliederdaten!F:F,Mitgliederdaten!K12))</f>
        <v/>
      </c>
      <c r="F25" s="1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V25" s="20" t="str">
        <f t="shared" si="0"/>
        <v/>
      </c>
      <c r="W25" s="48" t="str">
        <f>IF(G25="","",IF(D25="kein",'HC-Tabelle'!S16,D25))</f>
        <v/>
      </c>
      <c r="X25" s="48" t="str">
        <f t="shared" si="1"/>
        <v/>
      </c>
      <c r="Y25" s="48"/>
      <c r="AA25" s="48" t="str">
        <f t="shared" si="2"/>
        <v/>
      </c>
      <c r="AB25" s="20" t="str">
        <f t="shared" si="3"/>
        <v/>
      </c>
      <c r="AC25" s="48" t="str">
        <f t="shared" si="4"/>
        <v/>
      </c>
      <c r="AD25" s="20" t="str">
        <f t="shared" si="5"/>
        <v/>
      </c>
    </row>
    <row r="26" spans="1:30" s="23" customFormat="1">
      <c r="A26" s="68"/>
      <c r="B26" s="69"/>
      <c r="C26" s="69"/>
      <c r="D26" s="70"/>
      <c r="E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V26" s="72"/>
      <c r="W26" s="70"/>
      <c r="X26" s="70"/>
      <c r="Y26" s="70"/>
      <c r="Z26" s="49"/>
      <c r="AA26" s="70"/>
      <c r="AB26" s="72"/>
      <c r="AC26" s="70"/>
      <c r="AD26" s="72"/>
    </row>
    <row r="27" spans="1:30">
      <c r="A27" s="33"/>
      <c r="B27" s="9" t="str">
        <f>IF(A27="","",INDEX(Mitgliederdaten!C:C,Mitgliederdaten!K13))</f>
        <v/>
      </c>
      <c r="C27" s="9" t="str">
        <f>IF(A27="","",INDEX(Mitgliederdaten!D:D,Mitgliederdaten!K13))</f>
        <v/>
      </c>
      <c r="D27" s="48" t="str">
        <f>IF(A27="","",INDEX(Mitgliederdaten!E:E,Mitgliederdaten!K13))</f>
        <v/>
      </c>
      <c r="E27" s="48" t="str">
        <f>IF(A27="","",INDEX(Mitgliederdaten!F:F,Mitgliederdaten!K13))</f>
        <v/>
      </c>
      <c r="F27" s="1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V27" s="20" t="str">
        <f t="shared" si="0"/>
        <v/>
      </c>
      <c r="W27" s="48" t="str">
        <f>IF(G27="","",IF(D27="kein",'HC-Tabelle'!S17,D27))</f>
        <v/>
      </c>
      <c r="X27" s="48" t="str">
        <f t="shared" si="1"/>
        <v/>
      </c>
      <c r="Y27" s="48"/>
      <c r="AA27" s="48" t="str">
        <f t="shared" si="2"/>
        <v/>
      </c>
      <c r="AB27" s="20" t="str">
        <f t="shared" si="3"/>
        <v/>
      </c>
      <c r="AC27" s="48" t="str">
        <f t="shared" si="4"/>
        <v/>
      </c>
      <c r="AD27" s="20" t="str">
        <f t="shared" si="5"/>
        <v/>
      </c>
    </row>
    <row r="28" spans="1:30" s="23" customFormat="1">
      <c r="A28" s="68"/>
      <c r="B28" s="69"/>
      <c r="C28" s="69"/>
      <c r="D28" s="70"/>
      <c r="E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V28" s="72"/>
      <c r="W28" s="70"/>
      <c r="X28" s="70"/>
      <c r="Y28" s="70"/>
      <c r="Z28" s="49"/>
      <c r="AA28" s="70"/>
      <c r="AB28" s="72"/>
      <c r="AC28" s="70"/>
      <c r="AD28" s="72"/>
    </row>
    <row r="29" spans="1:30">
      <c r="A29" s="33"/>
      <c r="B29" s="9" t="str">
        <f>IF(A29="","",INDEX(Mitgliederdaten!C:C,Mitgliederdaten!K14))</f>
        <v/>
      </c>
      <c r="C29" s="9" t="str">
        <f>IF(A29="","",INDEX(Mitgliederdaten!D:D,Mitgliederdaten!K14))</f>
        <v/>
      </c>
      <c r="D29" s="48" t="str">
        <f>IF(A29="","",INDEX(Mitgliederdaten!E:E,Mitgliederdaten!K14))</f>
        <v/>
      </c>
      <c r="E29" s="48" t="str">
        <f>IF(A29="","",INDEX(Mitgliederdaten!F:F,Mitgliederdaten!K14))</f>
        <v/>
      </c>
      <c r="F29" s="11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V29" s="20" t="str">
        <f t="shared" si="0"/>
        <v/>
      </c>
      <c r="W29" s="48" t="str">
        <f>IF(G29="","",IF(D29="kein",'HC-Tabelle'!S18,D29))</f>
        <v/>
      </c>
      <c r="X29" s="48" t="str">
        <f t="shared" si="1"/>
        <v/>
      </c>
      <c r="Y29" s="48"/>
      <c r="AA29" s="48" t="str">
        <f t="shared" si="2"/>
        <v/>
      </c>
      <c r="AB29" s="20" t="str">
        <f t="shared" si="3"/>
        <v/>
      </c>
      <c r="AC29" s="48" t="str">
        <f t="shared" si="4"/>
        <v/>
      </c>
      <c r="AD29" s="20" t="str">
        <f t="shared" si="5"/>
        <v/>
      </c>
    </row>
    <row r="30" spans="1:30" s="23" customFormat="1">
      <c r="A30" s="68"/>
      <c r="B30" s="69"/>
      <c r="C30" s="69"/>
      <c r="D30" s="70"/>
      <c r="E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V30" s="72"/>
      <c r="W30" s="70"/>
      <c r="X30" s="70"/>
      <c r="Y30" s="70"/>
      <c r="Z30" s="49"/>
      <c r="AA30" s="70"/>
      <c r="AB30" s="72"/>
      <c r="AC30" s="70"/>
      <c r="AD30" s="72"/>
    </row>
    <row r="31" spans="1:30">
      <c r="A31" s="33"/>
      <c r="B31" s="9" t="str">
        <f>IF(A31="","",INDEX(Mitgliederdaten!C:C,Mitgliederdaten!K15))</f>
        <v/>
      </c>
      <c r="C31" s="9" t="str">
        <f>IF(A31="","",INDEX(Mitgliederdaten!D:D,Mitgliederdaten!K15))</f>
        <v/>
      </c>
      <c r="D31" s="48" t="str">
        <f>IF(A31="","",INDEX(Mitgliederdaten!E:E,Mitgliederdaten!K15))</f>
        <v/>
      </c>
      <c r="E31" s="48" t="str">
        <f>IF(A31="","",INDEX(Mitgliederdaten!F:F,Mitgliederdaten!K15))</f>
        <v/>
      </c>
      <c r="F31" s="1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V31" s="20" t="str">
        <f t="shared" si="0"/>
        <v/>
      </c>
      <c r="W31" s="48" t="str">
        <f>IF(G31="","",IF(D31="kein",'HC-Tabelle'!S19,D31))</f>
        <v/>
      </c>
      <c r="X31" s="48" t="str">
        <f t="shared" si="1"/>
        <v/>
      </c>
      <c r="Y31" s="48"/>
      <c r="AA31" s="48" t="str">
        <f t="shared" si="2"/>
        <v/>
      </c>
      <c r="AB31" s="20" t="str">
        <f t="shared" si="3"/>
        <v/>
      </c>
      <c r="AC31" s="48" t="str">
        <f t="shared" si="4"/>
        <v/>
      </c>
      <c r="AD31" s="20" t="str">
        <f t="shared" si="5"/>
        <v/>
      </c>
    </row>
    <row r="32" spans="1:30" s="23" customFormat="1">
      <c r="A32" s="68"/>
      <c r="B32" s="69"/>
      <c r="C32" s="69"/>
      <c r="D32" s="70"/>
      <c r="E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V32" s="72"/>
      <c r="W32" s="70"/>
      <c r="X32" s="70"/>
      <c r="Y32" s="70"/>
      <c r="Z32" s="49"/>
      <c r="AA32" s="70"/>
      <c r="AB32" s="72"/>
      <c r="AC32" s="70"/>
      <c r="AD32" s="72"/>
    </row>
    <row r="33" spans="1:30">
      <c r="A33" s="33"/>
      <c r="B33" s="9" t="str">
        <f>IF(A33="","",INDEX(Mitgliederdaten!C:C,Mitgliederdaten!K16))</f>
        <v/>
      </c>
      <c r="C33" s="9" t="str">
        <f>IF(A33="","",INDEX(Mitgliederdaten!D:D,Mitgliederdaten!K16))</f>
        <v/>
      </c>
      <c r="D33" s="48" t="str">
        <f>IF(A33="","",INDEX(Mitgliederdaten!E:E,Mitgliederdaten!K16))</f>
        <v/>
      </c>
      <c r="E33" s="48" t="str">
        <f>IF(A33="","",INDEX(Mitgliederdaten!F:F,Mitgliederdaten!K16))</f>
        <v/>
      </c>
      <c r="F33" s="1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V33" s="20" t="str">
        <f t="shared" si="0"/>
        <v/>
      </c>
      <c r="W33" s="48" t="str">
        <f>IF(G33="","",IF(D33="kein",'HC-Tabelle'!S20,D33))</f>
        <v/>
      </c>
      <c r="X33" s="48" t="str">
        <f t="shared" si="1"/>
        <v/>
      </c>
      <c r="Y33" s="48"/>
      <c r="AA33" s="48" t="str">
        <f t="shared" si="2"/>
        <v/>
      </c>
      <c r="AB33" s="20" t="str">
        <f t="shared" si="3"/>
        <v/>
      </c>
      <c r="AC33" s="48" t="str">
        <f t="shared" si="4"/>
        <v/>
      </c>
      <c r="AD33" s="20" t="str">
        <f t="shared" si="5"/>
        <v/>
      </c>
    </row>
    <row r="34" spans="1:30" s="23" customFormat="1">
      <c r="A34" s="68"/>
      <c r="B34" s="69"/>
      <c r="C34" s="69"/>
      <c r="D34" s="70"/>
      <c r="E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V34" s="72"/>
      <c r="W34" s="70"/>
      <c r="X34" s="70"/>
      <c r="Y34" s="70"/>
      <c r="Z34" s="49"/>
      <c r="AA34" s="70"/>
      <c r="AB34" s="72"/>
      <c r="AC34" s="70"/>
      <c r="AD34" s="72"/>
    </row>
    <row r="35" spans="1:30">
      <c r="A35" s="33"/>
      <c r="B35" s="9" t="str">
        <f>IF(A35="","",INDEX(Mitgliederdaten!C:C,Mitgliederdaten!K17))</f>
        <v/>
      </c>
      <c r="C35" s="9" t="str">
        <f>IF(A35="","",INDEX(Mitgliederdaten!D:D,Mitgliederdaten!K17))</f>
        <v/>
      </c>
      <c r="D35" s="48" t="str">
        <f>IF(A35="","",INDEX(Mitgliederdaten!E:E,Mitgliederdaten!K17))</f>
        <v/>
      </c>
      <c r="E35" s="48" t="str">
        <f>IF(A35="","",INDEX(Mitgliederdaten!F:F,Mitgliederdaten!K17))</f>
        <v/>
      </c>
      <c r="F35" s="1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V35" s="20" t="str">
        <f t="shared" si="0"/>
        <v/>
      </c>
      <c r="W35" s="48" t="str">
        <f>IF(G35="","",IF(D35="kein",'HC-Tabelle'!S21,D35))</f>
        <v/>
      </c>
      <c r="X35" s="48" t="str">
        <f t="shared" si="1"/>
        <v/>
      </c>
      <c r="Y35" s="48"/>
      <c r="AA35" s="48" t="str">
        <f t="shared" si="2"/>
        <v/>
      </c>
      <c r="AB35" s="20" t="str">
        <f t="shared" si="3"/>
        <v/>
      </c>
      <c r="AC35" s="48" t="str">
        <f t="shared" si="4"/>
        <v/>
      </c>
      <c r="AD35" s="20" t="str">
        <f t="shared" si="5"/>
        <v/>
      </c>
    </row>
    <row r="36" spans="1:30" s="23" customFormat="1">
      <c r="A36" s="68"/>
      <c r="B36" s="69"/>
      <c r="C36" s="69"/>
      <c r="D36" s="70"/>
      <c r="E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V36" s="72"/>
      <c r="W36" s="70"/>
      <c r="X36" s="70"/>
      <c r="Y36" s="70"/>
      <c r="Z36" s="49"/>
      <c r="AA36" s="70"/>
      <c r="AB36" s="72"/>
      <c r="AC36" s="70"/>
      <c r="AD36" s="72"/>
    </row>
    <row r="37" spans="1:30">
      <c r="A37" s="33"/>
      <c r="B37" s="9" t="str">
        <f>IF(A37="","",INDEX(Mitgliederdaten!C:C,Mitgliederdaten!K18))</f>
        <v/>
      </c>
      <c r="C37" s="9" t="str">
        <f>IF(A37="","",INDEX(Mitgliederdaten!D:D,Mitgliederdaten!K18))</f>
        <v/>
      </c>
      <c r="D37" s="48" t="str">
        <f>IF(A37="","",INDEX(Mitgliederdaten!E:E,Mitgliederdaten!K18))</f>
        <v/>
      </c>
      <c r="E37" s="48" t="str">
        <f>IF(A37="","",INDEX(Mitgliederdaten!F:F,Mitgliederdaten!K18))</f>
        <v/>
      </c>
      <c r="F37" s="1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V37" s="20" t="str">
        <f t="shared" si="0"/>
        <v/>
      </c>
      <c r="W37" s="48" t="str">
        <f>IF(G37="","",IF(D37="kein",'HC-Tabelle'!S22,D37))</f>
        <v/>
      </c>
      <c r="X37" s="48" t="str">
        <f t="shared" si="1"/>
        <v/>
      </c>
      <c r="Y37" s="48"/>
      <c r="AA37" s="48" t="str">
        <f t="shared" si="2"/>
        <v/>
      </c>
      <c r="AB37" s="20" t="str">
        <f t="shared" si="3"/>
        <v/>
      </c>
      <c r="AC37" s="48" t="str">
        <f t="shared" si="4"/>
        <v/>
      </c>
      <c r="AD37" s="20" t="str">
        <f t="shared" si="5"/>
        <v/>
      </c>
    </row>
    <row r="38" spans="1:30" s="23" customFormat="1">
      <c r="A38" s="68"/>
      <c r="B38" s="69"/>
      <c r="C38" s="69"/>
      <c r="D38" s="70"/>
      <c r="E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V38" s="72"/>
      <c r="W38" s="70"/>
      <c r="X38" s="70"/>
      <c r="Y38" s="70"/>
      <c r="Z38" s="49"/>
      <c r="AA38" s="70"/>
      <c r="AB38" s="72"/>
      <c r="AC38" s="70"/>
      <c r="AD38" s="72"/>
    </row>
    <row r="39" spans="1:30">
      <c r="A39" s="33"/>
      <c r="B39" s="9" t="str">
        <f>IF(A39="","",INDEX(Mitgliederdaten!C:C,Mitgliederdaten!K19))</f>
        <v/>
      </c>
      <c r="C39" s="9" t="str">
        <f>IF(A39="","",INDEX(Mitgliederdaten!D:D,Mitgliederdaten!K19))</f>
        <v/>
      </c>
      <c r="D39" s="48" t="str">
        <f>IF(A39="","",INDEX(Mitgliederdaten!E:E,Mitgliederdaten!K19))</f>
        <v/>
      </c>
      <c r="E39" s="48" t="str">
        <f>IF(A39="","",INDEX(Mitgliederdaten!F:F,Mitgliederdaten!K19))</f>
        <v/>
      </c>
      <c r="F39" s="1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V39" s="20" t="str">
        <f t="shared" si="0"/>
        <v/>
      </c>
      <c r="W39" s="48" t="str">
        <f>IF(G39="","",IF(D39="kein",'HC-Tabelle'!S23,D39))</f>
        <v/>
      </c>
      <c r="X39" s="48" t="str">
        <f t="shared" si="1"/>
        <v/>
      </c>
      <c r="Y39" s="48"/>
      <c r="AA39" s="48" t="str">
        <f t="shared" si="2"/>
        <v/>
      </c>
      <c r="AB39" s="20" t="str">
        <f t="shared" si="3"/>
        <v/>
      </c>
      <c r="AC39" s="48" t="str">
        <f t="shared" si="4"/>
        <v/>
      </c>
      <c r="AD39" s="20" t="str">
        <f t="shared" si="5"/>
        <v/>
      </c>
    </row>
    <row r="40" spans="1:30" s="23" customFormat="1">
      <c r="A40" s="68"/>
      <c r="B40" s="69"/>
      <c r="C40" s="69"/>
      <c r="D40" s="70"/>
      <c r="E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V40" s="72"/>
      <c r="W40" s="70"/>
      <c r="X40" s="70"/>
      <c r="Y40" s="70"/>
      <c r="Z40" s="49"/>
      <c r="AA40" s="70"/>
      <c r="AB40" s="72"/>
      <c r="AC40" s="70"/>
      <c r="AD40" s="72"/>
    </row>
    <row r="41" spans="1:30">
      <c r="A41" s="33"/>
      <c r="B41" s="9" t="str">
        <f>IF(A41="","",INDEX(Mitgliederdaten!C:C,Mitgliederdaten!K20))</f>
        <v/>
      </c>
      <c r="C41" s="9" t="str">
        <f>IF(A41="","",INDEX(Mitgliederdaten!D:D,Mitgliederdaten!K20))</f>
        <v/>
      </c>
      <c r="D41" s="48" t="str">
        <f>IF(A41="","",INDEX(Mitgliederdaten!E:E,Mitgliederdaten!K20))</f>
        <v/>
      </c>
      <c r="E41" s="48" t="str">
        <f>IF(A41="","",INDEX(Mitgliederdaten!F:F,Mitgliederdaten!K20))</f>
        <v/>
      </c>
      <c r="F41" s="1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V41" s="20" t="str">
        <f t="shared" si="0"/>
        <v/>
      </c>
      <c r="W41" s="48" t="str">
        <f>IF(G41="","",IF(D41="kein",'HC-Tabelle'!S24,D41))</f>
        <v/>
      </c>
      <c r="X41" s="48" t="str">
        <f t="shared" si="1"/>
        <v/>
      </c>
      <c r="Y41" s="48"/>
      <c r="AA41" s="48" t="str">
        <f t="shared" si="2"/>
        <v/>
      </c>
      <c r="AB41" s="20" t="str">
        <f t="shared" si="3"/>
        <v/>
      </c>
      <c r="AC41" s="48" t="str">
        <f t="shared" si="4"/>
        <v/>
      </c>
      <c r="AD41" s="20" t="str">
        <f t="shared" si="5"/>
        <v/>
      </c>
    </row>
    <row r="42" spans="1:30" s="23" customFormat="1">
      <c r="A42" s="68"/>
      <c r="B42" s="69"/>
      <c r="C42" s="69"/>
      <c r="D42" s="70"/>
      <c r="E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V42" s="72"/>
      <c r="W42" s="70"/>
      <c r="X42" s="70"/>
      <c r="Y42" s="70"/>
      <c r="Z42" s="49"/>
      <c r="AA42" s="70"/>
      <c r="AB42" s="72"/>
      <c r="AC42" s="70"/>
      <c r="AD42" s="72"/>
    </row>
    <row r="43" spans="1:30">
      <c r="A43" s="33"/>
      <c r="B43" s="9" t="str">
        <f>IF(A43="","",INDEX(Mitgliederdaten!C:C,Mitgliederdaten!K21))</f>
        <v/>
      </c>
      <c r="C43" s="9" t="str">
        <f>IF(A43="","",INDEX(Mitgliederdaten!D:D,Mitgliederdaten!K21))</f>
        <v/>
      </c>
      <c r="D43" s="48" t="str">
        <f>IF(A43="","",INDEX(Mitgliederdaten!E:E,Mitgliederdaten!K21))</f>
        <v/>
      </c>
      <c r="E43" s="48" t="str">
        <f>IF(A43="","",INDEX(Mitgliederdaten!F:F,Mitgliederdaten!K21))</f>
        <v/>
      </c>
      <c r="F43" s="1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V43" s="20" t="str">
        <f t="shared" si="0"/>
        <v/>
      </c>
      <c r="W43" s="48" t="str">
        <f>IF(G43="","",IF(D43="kein",'HC-Tabelle'!S25,D43))</f>
        <v/>
      </c>
      <c r="X43" s="48" t="str">
        <f t="shared" si="1"/>
        <v/>
      </c>
      <c r="Y43" s="48"/>
      <c r="AA43" s="48" t="str">
        <f t="shared" si="2"/>
        <v/>
      </c>
      <c r="AB43" s="20" t="str">
        <f t="shared" si="3"/>
        <v/>
      </c>
      <c r="AC43" s="48" t="str">
        <f t="shared" si="4"/>
        <v/>
      </c>
      <c r="AD43" s="20" t="str">
        <f t="shared" si="5"/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E17" sqref="E17:E18"/>
    </sheetView>
  </sheetViews>
  <sheetFormatPr baseColWidth="10" defaultRowHeight="15"/>
  <cols>
    <col min="1" max="1" width="10.7109375" style="23" customWidth="1"/>
    <col min="2" max="3" width="20.7109375" style="23" customWidth="1"/>
    <col min="4" max="4" width="5.7109375" style="24" customWidth="1"/>
    <col min="5" max="5" width="10.7109375" style="23" customWidth="1"/>
    <col min="6" max="6" width="10.7109375" style="24" customWidth="1"/>
    <col min="7" max="16384" width="11.42578125" style="23"/>
  </cols>
  <sheetData>
    <row r="2" spans="1:6" ht="26.25">
      <c r="A2" s="110" t="s">
        <v>71</v>
      </c>
      <c r="B2" s="98"/>
      <c r="C2" s="98"/>
      <c r="D2" s="98"/>
      <c r="E2" s="98"/>
    </row>
    <row r="4" spans="1:6">
      <c r="A4" s="45" t="s">
        <v>68</v>
      </c>
      <c r="B4" s="44" t="s">
        <v>0</v>
      </c>
      <c r="C4" s="44" t="s">
        <v>1</v>
      </c>
      <c r="D4" s="45" t="s">
        <v>3</v>
      </c>
      <c r="E4" s="45" t="s">
        <v>72</v>
      </c>
      <c r="F4" s="45" t="s">
        <v>50</v>
      </c>
    </row>
    <row r="5" spans="1:6">
      <c r="A5" s="108">
        <f>IF(E5="","",1)</f>
        <v>1</v>
      </c>
      <c r="B5" s="23" t="str">
        <f>'Sortierung Rangliste Doppel'!R3</f>
        <v xml:space="preserve">Seiler </v>
      </c>
      <c r="C5" s="23" t="str">
        <f>'Sortierung Rangliste Doppel'!S3</f>
        <v>Franz</v>
      </c>
      <c r="D5" s="24">
        <f>'Sortierung Rangliste Doppel'!T3</f>
        <v>20</v>
      </c>
      <c r="E5" s="108">
        <f>'Sortierung Rangliste Doppel'!U3</f>
        <v>3284</v>
      </c>
      <c r="F5" s="109">
        <f>IF(E5="","",E5/16)</f>
        <v>205.25</v>
      </c>
    </row>
    <row r="6" spans="1:6">
      <c r="A6" s="108"/>
      <c r="B6" s="23" t="str">
        <f>'Sortierung Rangliste Doppel'!R4</f>
        <v xml:space="preserve">Unternährer </v>
      </c>
      <c r="C6" s="23" t="str">
        <f>'Sortierung Rangliste Doppel'!S4</f>
        <v>Peter</v>
      </c>
      <c r="D6" s="24">
        <f>'Sortierung Rangliste Doppel'!T4</f>
        <v>24</v>
      </c>
      <c r="E6" s="108"/>
      <c r="F6" s="109"/>
    </row>
    <row r="7" spans="1:6">
      <c r="A7" s="108">
        <f>IF(E7="","",2)</f>
        <v>2</v>
      </c>
      <c r="B7" s="23" t="str">
        <f>'Sortierung Rangliste Doppel'!R5</f>
        <v xml:space="preserve">Famà </v>
      </c>
      <c r="C7" s="23" t="str">
        <f>'Sortierung Rangliste Doppel'!S5</f>
        <v>Tindaro</v>
      </c>
      <c r="D7" s="24">
        <f>'Sortierung Rangliste Doppel'!T5</f>
        <v>25</v>
      </c>
      <c r="E7" s="108">
        <f>'Sortierung Rangliste Doppel'!U5</f>
        <v>3188</v>
      </c>
      <c r="F7" s="109">
        <f t="shared" ref="F7" si="0">IF(E7="","",E7/16)</f>
        <v>199.25</v>
      </c>
    </row>
    <row r="8" spans="1:6">
      <c r="A8" s="108"/>
      <c r="B8" s="23" t="str">
        <f>'Sortierung Rangliste Doppel'!R6</f>
        <v xml:space="preserve">Bächler </v>
      </c>
      <c r="C8" s="23" t="str">
        <f>'Sortierung Rangliste Doppel'!S6</f>
        <v>Sandro</v>
      </c>
      <c r="D8" s="24">
        <f>'Sortierung Rangliste Doppel'!T6</f>
        <v>29</v>
      </c>
      <c r="E8" s="108"/>
      <c r="F8" s="109"/>
    </row>
    <row r="9" spans="1:6">
      <c r="A9" s="108">
        <f>IF(E9="","",3)</f>
        <v>3</v>
      </c>
      <c r="B9" s="23" t="str">
        <f>'Sortierung Rangliste Doppel'!R7</f>
        <v xml:space="preserve">Bacchi </v>
      </c>
      <c r="C9" s="23" t="str">
        <f>'Sortierung Rangliste Doppel'!S7</f>
        <v>Pascal</v>
      </c>
      <c r="D9" s="24">
        <f>'Sortierung Rangliste Doppel'!T7</f>
        <v>24</v>
      </c>
      <c r="E9" s="108">
        <f>'Sortierung Rangliste Doppel'!U7</f>
        <v>3179</v>
      </c>
      <c r="F9" s="109">
        <f t="shared" ref="F9" si="1">IF(E9="","",E9/16)</f>
        <v>198.6875</v>
      </c>
    </row>
    <row r="10" spans="1:6">
      <c r="A10" s="108"/>
      <c r="B10" s="23" t="str">
        <f>'Sortierung Rangliste Doppel'!R8</f>
        <v xml:space="preserve">Fehr </v>
      </c>
      <c r="C10" s="23" t="str">
        <f>'Sortierung Rangliste Doppel'!S8</f>
        <v>Patrick</v>
      </c>
      <c r="D10" s="24">
        <f>'Sortierung Rangliste Doppel'!T8</f>
        <v>18</v>
      </c>
      <c r="E10" s="108"/>
      <c r="F10" s="109"/>
    </row>
    <row r="11" spans="1:6">
      <c r="A11" s="108">
        <f>IF(E11="","",4)</f>
        <v>4</v>
      </c>
      <c r="B11" s="23" t="str">
        <f>'Sortierung Rangliste Doppel'!R9</f>
        <v xml:space="preserve">Fehr </v>
      </c>
      <c r="C11" s="23" t="str">
        <f>'Sortierung Rangliste Doppel'!S9</f>
        <v>Markus</v>
      </c>
      <c r="D11" s="24">
        <f>'Sortierung Rangliste Doppel'!T9</f>
        <v>48</v>
      </c>
      <c r="E11" s="108">
        <f>'Sortierung Rangliste Doppel'!U9</f>
        <v>3159</v>
      </c>
      <c r="F11" s="109">
        <f t="shared" ref="F11" si="2">IF(E11="","",E11/16)</f>
        <v>197.4375</v>
      </c>
    </row>
    <row r="12" spans="1:6">
      <c r="A12" s="108"/>
      <c r="B12" s="23" t="str">
        <f>'Sortierung Rangliste Doppel'!R10</f>
        <v xml:space="preserve">Fehr </v>
      </c>
      <c r="C12" s="23" t="str">
        <f>'Sortierung Rangliste Doppel'!S10</f>
        <v>Marcel</v>
      </c>
      <c r="D12" s="24">
        <f>'Sortierung Rangliste Doppel'!T10</f>
        <v>46</v>
      </c>
      <c r="E12" s="108"/>
      <c r="F12" s="109"/>
    </row>
    <row r="13" spans="1:6">
      <c r="A13" s="108">
        <f>IF(E13="","",5)</f>
        <v>5</v>
      </c>
      <c r="B13" s="23" t="str">
        <f>'Sortierung Rangliste Doppel'!R11</f>
        <v>Kahle</v>
      </c>
      <c r="C13" s="23" t="str">
        <f>'Sortierung Rangliste Doppel'!S11</f>
        <v>Michael</v>
      </c>
      <c r="D13" s="24">
        <f>'Sortierung Rangliste Doppel'!T11</f>
        <v>33</v>
      </c>
      <c r="E13" s="108">
        <f>'Sortierung Rangliste Doppel'!U11</f>
        <v>3125</v>
      </c>
      <c r="F13" s="109">
        <f t="shared" ref="F13" si="3">IF(E13="","",E13/16)</f>
        <v>195.3125</v>
      </c>
    </row>
    <row r="14" spans="1:6">
      <c r="A14" s="108"/>
      <c r="B14" s="23" t="str">
        <f>'Sortierung Rangliste Doppel'!R12</f>
        <v>Simeaner</v>
      </c>
      <c r="C14" s="23" t="str">
        <f>'Sortierung Rangliste Doppel'!S12</f>
        <v>Andreas</v>
      </c>
      <c r="D14" s="24">
        <f>'Sortierung Rangliste Doppel'!T12</f>
        <v>26</v>
      </c>
      <c r="E14" s="108"/>
      <c r="F14" s="109"/>
    </row>
    <row r="15" spans="1:6">
      <c r="A15" s="108">
        <f>IF(E15="","",6)</f>
        <v>6</v>
      </c>
      <c r="B15" s="23" t="str">
        <f>'Sortierung Rangliste Doppel'!R13</f>
        <v xml:space="preserve">Tellenbach </v>
      </c>
      <c r="C15" s="23" t="str">
        <f>'Sortierung Rangliste Doppel'!S13</f>
        <v>Kevin</v>
      </c>
      <c r="D15" s="24">
        <f>'Sortierung Rangliste Doppel'!T13</f>
        <v>25</v>
      </c>
      <c r="E15" s="108">
        <f>'Sortierung Rangliste Doppel'!U13</f>
        <v>3020</v>
      </c>
      <c r="F15" s="109">
        <f t="shared" ref="F15" si="4">IF(E15="","",E15/16)</f>
        <v>188.75</v>
      </c>
    </row>
    <row r="16" spans="1:6">
      <c r="A16" s="108"/>
      <c r="B16" s="23" t="str">
        <f>'Sortierung Rangliste Doppel'!R14</f>
        <v xml:space="preserve">Tellenbach </v>
      </c>
      <c r="C16" s="23" t="str">
        <f>'Sortierung Rangliste Doppel'!S14</f>
        <v>Hansruedi</v>
      </c>
      <c r="D16" s="24">
        <f>'Sortierung Rangliste Doppel'!T14</f>
        <v>35</v>
      </c>
      <c r="E16" s="108"/>
      <c r="F16" s="109"/>
    </row>
    <row r="17" spans="1:6">
      <c r="A17" s="108">
        <f>IF(E17="","",7)</f>
        <v>7</v>
      </c>
      <c r="B17" s="23" t="str">
        <f>'Sortierung Rangliste Doppel'!R15</f>
        <v>Winiger</v>
      </c>
      <c r="C17" s="23" t="str">
        <f>'Sortierung Rangliste Doppel'!S15</f>
        <v>Elias</v>
      </c>
      <c r="D17" s="24">
        <f>'Sortierung Rangliste Doppel'!T15</f>
        <v>48</v>
      </c>
      <c r="E17" s="108">
        <f>'Sortierung Rangliste Doppel'!U15</f>
        <v>2876</v>
      </c>
      <c r="F17" s="109">
        <f t="shared" ref="F17" si="5">IF(E17="","",E17/16)</f>
        <v>179.75</v>
      </c>
    </row>
    <row r="18" spans="1:6">
      <c r="A18" s="108"/>
      <c r="B18" s="23" t="str">
        <f>'Sortierung Rangliste Doppel'!R16</f>
        <v xml:space="preserve">Hodzic </v>
      </c>
      <c r="C18" s="23" t="str">
        <f>'Sortierung Rangliste Doppel'!S16</f>
        <v/>
      </c>
      <c r="D18" s="24">
        <f>'Sortierung Rangliste Doppel'!T16</f>
        <v>60</v>
      </c>
      <c r="E18" s="108"/>
      <c r="F18" s="109"/>
    </row>
    <row r="19" spans="1:6">
      <c r="A19" s="108" t="str">
        <f>IF(E19="","",8)</f>
        <v/>
      </c>
      <c r="B19" s="23" t="str">
        <f>'Sortierung Rangliste Doppel'!R17</f>
        <v/>
      </c>
      <c r="C19" s="23" t="str">
        <f>'Sortierung Rangliste Doppel'!S17</f>
        <v/>
      </c>
      <c r="D19" s="24" t="str">
        <f>'Sortierung Rangliste Doppel'!T17</f>
        <v/>
      </c>
      <c r="E19" s="108" t="str">
        <f>'Sortierung Rangliste Doppel'!U17</f>
        <v/>
      </c>
      <c r="F19" s="109" t="str">
        <f t="shared" ref="F19" si="6">IF(E19="","",E19/16)</f>
        <v/>
      </c>
    </row>
    <row r="20" spans="1:6">
      <c r="A20" s="108"/>
      <c r="B20" s="23" t="str">
        <f>'Sortierung Rangliste Doppel'!R18</f>
        <v/>
      </c>
      <c r="C20" s="23" t="str">
        <f>'Sortierung Rangliste Doppel'!S18</f>
        <v/>
      </c>
      <c r="D20" s="24" t="str">
        <f>'Sortierung Rangliste Doppel'!T18</f>
        <v/>
      </c>
      <c r="E20" s="108"/>
      <c r="F20" s="109"/>
    </row>
    <row r="21" spans="1:6">
      <c r="A21" s="108" t="str">
        <f>IF(E21="","",9)</f>
        <v/>
      </c>
      <c r="B21" s="23" t="str">
        <f>'Sortierung Rangliste Doppel'!R19</f>
        <v/>
      </c>
      <c r="C21" s="23" t="str">
        <f>'Sortierung Rangliste Doppel'!S19</f>
        <v/>
      </c>
      <c r="D21" s="24" t="str">
        <f>'Sortierung Rangliste Doppel'!T19</f>
        <v/>
      </c>
      <c r="E21" s="108" t="str">
        <f>'Sortierung Rangliste Doppel'!U19</f>
        <v/>
      </c>
      <c r="F21" s="109" t="str">
        <f t="shared" ref="F21" si="7">IF(E21="","",E21/16)</f>
        <v/>
      </c>
    </row>
    <row r="22" spans="1:6">
      <c r="A22" s="108"/>
      <c r="B22" s="23" t="str">
        <f>'Sortierung Rangliste Doppel'!R20</f>
        <v/>
      </c>
      <c r="C22" s="23" t="str">
        <f>'Sortierung Rangliste Doppel'!S20</f>
        <v/>
      </c>
      <c r="D22" s="24" t="str">
        <f>'Sortierung Rangliste Doppel'!T20</f>
        <v/>
      </c>
      <c r="E22" s="108"/>
      <c r="F22" s="109"/>
    </row>
    <row r="23" spans="1:6">
      <c r="A23" s="108" t="str">
        <f>IF(E23="","",10)</f>
        <v/>
      </c>
      <c r="B23" s="23" t="str">
        <f>'Sortierung Rangliste Doppel'!R21</f>
        <v/>
      </c>
      <c r="C23" s="23" t="str">
        <f>'Sortierung Rangliste Doppel'!S21</f>
        <v/>
      </c>
      <c r="D23" s="24" t="str">
        <f>'Sortierung Rangliste Doppel'!T21</f>
        <v/>
      </c>
      <c r="E23" s="108" t="str">
        <f>'Sortierung Rangliste Doppel'!U21</f>
        <v/>
      </c>
      <c r="F23" s="109" t="str">
        <f t="shared" ref="F23" si="8">IF(E23="","",E23/16)</f>
        <v/>
      </c>
    </row>
    <row r="24" spans="1:6">
      <c r="A24" s="108"/>
      <c r="B24" s="23" t="str">
        <f>'Sortierung Rangliste Doppel'!R22</f>
        <v/>
      </c>
      <c r="C24" s="23" t="str">
        <f>'Sortierung Rangliste Doppel'!S22</f>
        <v/>
      </c>
      <c r="D24" s="24" t="str">
        <f>'Sortierung Rangliste Doppel'!T22</f>
        <v/>
      </c>
      <c r="E24" s="108"/>
      <c r="F24" s="109"/>
    </row>
  </sheetData>
  <mergeCells count="31">
    <mergeCell ref="F15:F16"/>
    <mergeCell ref="F17:F18"/>
    <mergeCell ref="F19:F20"/>
    <mergeCell ref="F21:F22"/>
    <mergeCell ref="F23:F24"/>
    <mergeCell ref="E17:E18"/>
    <mergeCell ref="E19:E20"/>
    <mergeCell ref="E21:E22"/>
    <mergeCell ref="E23:E24"/>
    <mergeCell ref="A2:E2"/>
    <mergeCell ref="A17:A18"/>
    <mergeCell ref="A19:A20"/>
    <mergeCell ref="A21:A22"/>
    <mergeCell ref="A23:A24"/>
    <mergeCell ref="E5:E6"/>
    <mergeCell ref="E7:E8"/>
    <mergeCell ref="E9:E10"/>
    <mergeCell ref="E11:E12"/>
    <mergeCell ref="E13:E14"/>
    <mergeCell ref="E15:E16"/>
    <mergeCell ref="A5:A6"/>
    <mergeCell ref="F5:F6"/>
    <mergeCell ref="F7:F8"/>
    <mergeCell ref="F9:F10"/>
    <mergeCell ref="F11:F12"/>
    <mergeCell ref="F13:F14"/>
    <mergeCell ref="A7:A8"/>
    <mergeCell ref="A9:A10"/>
    <mergeCell ref="A11:A12"/>
    <mergeCell ref="A13:A14"/>
    <mergeCell ref="A15:A1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C17" sqref="C17"/>
    </sheetView>
  </sheetViews>
  <sheetFormatPr baseColWidth="10" defaultRowHeight="15"/>
  <cols>
    <col min="1" max="1" width="10.7109375" style="23" customWidth="1"/>
    <col min="2" max="3" width="20.7109375" style="23" customWidth="1"/>
    <col min="4" max="4" width="10.7109375" style="23" customWidth="1"/>
    <col min="5" max="5" width="10.7109375" style="24" customWidth="1"/>
    <col min="6" max="16384" width="11.42578125" style="23"/>
  </cols>
  <sheetData>
    <row r="2" spans="1:5" ht="26.25">
      <c r="A2" s="110" t="s">
        <v>73</v>
      </c>
      <c r="B2" s="98"/>
      <c r="C2" s="98"/>
      <c r="D2" s="98"/>
    </row>
    <row r="4" spans="1:5">
      <c r="A4" s="45" t="s">
        <v>68</v>
      </c>
      <c r="B4" s="44" t="s">
        <v>0</v>
      </c>
      <c r="C4" s="44" t="s">
        <v>1</v>
      </c>
      <c r="D4" s="45" t="s">
        <v>72</v>
      </c>
      <c r="E4" s="45" t="s">
        <v>50</v>
      </c>
    </row>
    <row r="5" spans="1:5">
      <c r="A5" s="108">
        <f>IF(D5="","",1)</f>
        <v>1</v>
      </c>
      <c r="B5" s="23" t="str">
        <f>'Sortierung Rangliste Doppel'!K3</f>
        <v xml:space="preserve">Seiler </v>
      </c>
      <c r="C5" s="23" t="str">
        <f>'Sortierung Rangliste Doppel'!L3</f>
        <v>Franz</v>
      </c>
      <c r="D5" s="108">
        <f>'Sortierung Rangliste Doppel'!M3</f>
        <v>2932</v>
      </c>
      <c r="E5" s="109">
        <f>IF(D5="","",D5/16)</f>
        <v>183.25</v>
      </c>
    </row>
    <row r="6" spans="1:5">
      <c r="A6" s="108"/>
      <c r="B6" s="23" t="str">
        <f>'Sortierung Rangliste Doppel'!K4</f>
        <v xml:space="preserve">Unternährer </v>
      </c>
      <c r="C6" s="23" t="str">
        <f>'Sortierung Rangliste Doppel'!L4</f>
        <v>Peter</v>
      </c>
      <c r="D6" s="108"/>
      <c r="E6" s="109"/>
    </row>
    <row r="7" spans="1:5">
      <c r="A7" s="108">
        <f>IF(D7="","",2)</f>
        <v>2</v>
      </c>
      <c r="B7" s="23" t="str">
        <f>'Sortierung Rangliste Doppel'!K5</f>
        <v xml:space="preserve">Bacchi </v>
      </c>
      <c r="C7" s="23" t="str">
        <f>'Sortierung Rangliste Doppel'!L5</f>
        <v>Pascal</v>
      </c>
      <c r="D7" s="108">
        <f>'Sortierung Rangliste Doppel'!M5</f>
        <v>2843</v>
      </c>
      <c r="E7" s="109">
        <f t="shared" ref="E7" si="0">IF(D7="","",D7/16)</f>
        <v>177.6875</v>
      </c>
    </row>
    <row r="8" spans="1:5">
      <c r="A8" s="108"/>
      <c r="B8" s="23" t="str">
        <f>'Sortierung Rangliste Doppel'!K6</f>
        <v xml:space="preserve">Fehr </v>
      </c>
      <c r="C8" s="23" t="str">
        <f>'Sortierung Rangliste Doppel'!L6</f>
        <v>Patrick</v>
      </c>
      <c r="D8" s="108"/>
      <c r="E8" s="109"/>
    </row>
    <row r="9" spans="1:5">
      <c r="A9" s="108">
        <f>IF(D9="","",3)</f>
        <v>3</v>
      </c>
      <c r="B9" s="23" t="str">
        <f>'Sortierung Rangliste Doppel'!K7</f>
        <v xml:space="preserve">Famà </v>
      </c>
      <c r="C9" s="23" t="str">
        <f>'Sortierung Rangliste Doppel'!L7</f>
        <v>Tindaro</v>
      </c>
      <c r="D9" s="108">
        <f>'Sortierung Rangliste Doppel'!M7</f>
        <v>2756</v>
      </c>
      <c r="E9" s="109">
        <f t="shared" ref="E9" si="1">IF(D9="","",D9/16)</f>
        <v>172.25</v>
      </c>
    </row>
    <row r="10" spans="1:5">
      <c r="A10" s="108"/>
      <c r="B10" s="23" t="str">
        <f>'Sortierung Rangliste Doppel'!K8</f>
        <v xml:space="preserve">Bächler </v>
      </c>
      <c r="C10" s="23" t="str">
        <f>'Sortierung Rangliste Doppel'!L8</f>
        <v>Sandro</v>
      </c>
      <c r="D10" s="108"/>
      <c r="E10" s="109"/>
    </row>
    <row r="11" spans="1:5">
      <c r="A11" s="108">
        <f>IF(D11="","",4)</f>
        <v>4</v>
      </c>
      <c r="B11" s="23" t="str">
        <f>'Sortierung Rangliste Doppel'!K9</f>
        <v>Kahle</v>
      </c>
      <c r="C11" s="23" t="str">
        <f>'Sortierung Rangliste Doppel'!L9</f>
        <v>Michael</v>
      </c>
      <c r="D11" s="108">
        <f>'Sortierung Rangliste Doppel'!M9</f>
        <v>2653</v>
      </c>
      <c r="E11" s="109">
        <f t="shared" ref="E11" si="2">IF(D11="","",D11/16)</f>
        <v>165.8125</v>
      </c>
    </row>
    <row r="12" spans="1:5">
      <c r="A12" s="108"/>
      <c r="B12" s="23" t="str">
        <f>'Sortierung Rangliste Doppel'!K10</f>
        <v>Simeaner</v>
      </c>
      <c r="C12" s="23" t="str">
        <f>'Sortierung Rangliste Doppel'!L10</f>
        <v>Andreas</v>
      </c>
      <c r="D12" s="108"/>
      <c r="E12" s="109"/>
    </row>
    <row r="13" spans="1:5">
      <c r="A13" s="108">
        <f>IF(D13="","",5)</f>
        <v>5</v>
      </c>
      <c r="B13" s="23" t="str">
        <f>'Sortierung Rangliste Doppel'!K11</f>
        <v xml:space="preserve">Tellenbach </v>
      </c>
      <c r="C13" s="23" t="str">
        <f>'Sortierung Rangliste Doppel'!L11</f>
        <v>Kevin</v>
      </c>
      <c r="D13" s="108">
        <f>'Sortierung Rangliste Doppel'!M11</f>
        <v>2540</v>
      </c>
      <c r="E13" s="109">
        <f t="shared" ref="E13" si="3">IF(D13="","",D13/16)</f>
        <v>158.75</v>
      </c>
    </row>
    <row r="14" spans="1:5">
      <c r="A14" s="108"/>
      <c r="B14" s="23" t="str">
        <f>'Sortierung Rangliste Doppel'!K12</f>
        <v xml:space="preserve">Tellenbach </v>
      </c>
      <c r="C14" s="23" t="str">
        <f>'Sortierung Rangliste Doppel'!L12</f>
        <v>Hansruedi</v>
      </c>
      <c r="D14" s="108"/>
      <c r="E14" s="109"/>
    </row>
    <row r="15" spans="1:5">
      <c r="A15" s="108">
        <f>IF(D15="","",6)</f>
        <v>6</v>
      </c>
      <c r="B15" s="23" t="str">
        <f>'Sortierung Rangliste Doppel'!K13</f>
        <v xml:space="preserve">Fehr </v>
      </c>
      <c r="C15" s="23" t="str">
        <f>'Sortierung Rangliste Doppel'!L13</f>
        <v>Markus</v>
      </c>
      <c r="D15" s="108">
        <f>'Sortierung Rangliste Doppel'!M13</f>
        <v>2407</v>
      </c>
      <c r="E15" s="109">
        <f t="shared" ref="E15" si="4">IF(D15="","",D15/16)</f>
        <v>150.4375</v>
      </c>
    </row>
    <row r="16" spans="1:5">
      <c r="A16" s="108"/>
      <c r="B16" s="23" t="str">
        <f>'Sortierung Rangliste Doppel'!K14</f>
        <v xml:space="preserve">Fehr </v>
      </c>
      <c r="C16" s="23" t="str">
        <f>'Sortierung Rangliste Doppel'!L14</f>
        <v>Marcel</v>
      </c>
      <c r="D16" s="108"/>
      <c r="E16" s="109"/>
    </row>
    <row r="17" spans="1:5">
      <c r="A17" s="108">
        <f>IF(D17="","",7)</f>
        <v>7</v>
      </c>
      <c r="B17" s="23" t="str">
        <f>'Sortierung Rangliste Doppel'!K15</f>
        <v>Winiger</v>
      </c>
      <c r="C17" s="23" t="str">
        <f>'Sortierung Rangliste Doppel'!L15</f>
        <v>Elias</v>
      </c>
      <c r="D17" s="108">
        <f>'Sortierung Rangliste Doppel'!M15</f>
        <v>2012</v>
      </c>
      <c r="E17" s="109">
        <f t="shared" ref="E17" si="5">IF(D17="","",D17/16)</f>
        <v>125.75</v>
      </c>
    </row>
    <row r="18" spans="1:5">
      <c r="A18" s="108"/>
      <c r="B18" s="23" t="str">
        <f>'Sortierung Rangliste Doppel'!K16</f>
        <v xml:space="preserve">Hodzic </v>
      </c>
      <c r="C18" s="23" t="str">
        <f>'Sortierung Rangliste Doppel'!L16</f>
        <v>Levin</v>
      </c>
      <c r="D18" s="108"/>
      <c r="E18" s="109"/>
    </row>
    <row r="19" spans="1:5">
      <c r="A19" s="108" t="str">
        <f>IF(D19="","",8)</f>
        <v/>
      </c>
      <c r="B19" s="23" t="str">
        <f>'Sortierung Rangliste Doppel'!K17</f>
        <v/>
      </c>
      <c r="C19" s="23" t="str">
        <f>'Sortierung Rangliste Doppel'!L17</f>
        <v/>
      </c>
      <c r="D19" s="108" t="str">
        <f>'Sortierung Rangliste Doppel'!M17</f>
        <v/>
      </c>
      <c r="E19" s="109" t="str">
        <f t="shared" ref="E19" si="6">IF(D19="","",D19/16)</f>
        <v/>
      </c>
    </row>
    <row r="20" spans="1:5">
      <c r="A20" s="108"/>
      <c r="B20" s="23" t="str">
        <f>'Sortierung Rangliste Doppel'!K18</f>
        <v/>
      </c>
      <c r="C20" s="23" t="str">
        <f>'Sortierung Rangliste Doppel'!L18</f>
        <v/>
      </c>
      <c r="D20" s="108"/>
      <c r="E20" s="109"/>
    </row>
    <row r="21" spans="1:5">
      <c r="A21" s="108" t="str">
        <f>IF(D21="","",9)</f>
        <v/>
      </c>
      <c r="B21" s="23" t="str">
        <f>'Sortierung Rangliste Doppel'!K19</f>
        <v/>
      </c>
      <c r="C21" s="23" t="str">
        <f>'Sortierung Rangliste Doppel'!L19</f>
        <v/>
      </c>
      <c r="D21" s="108" t="str">
        <f>'Sortierung Rangliste Doppel'!M19</f>
        <v/>
      </c>
      <c r="E21" s="109" t="str">
        <f t="shared" ref="E21" si="7">IF(D21="","",D21/16)</f>
        <v/>
      </c>
    </row>
    <row r="22" spans="1:5">
      <c r="A22" s="108"/>
      <c r="B22" s="23" t="str">
        <f>'Sortierung Rangliste Doppel'!K20</f>
        <v/>
      </c>
      <c r="C22" s="23" t="str">
        <f>'Sortierung Rangliste Doppel'!L20</f>
        <v/>
      </c>
      <c r="D22" s="108"/>
      <c r="E22" s="109"/>
    </row>
    <row r="23" spans="1:5">
      <c r="A23" s="108" t="str">
        <f>IF(D23="","",10)</f>
        <v/>
      </c>
      <c r="B23" s="23" t="str">
        <f>'Sortierung Rangliste Doppel'!K21</f>
        <v/>
      </c>
      <c r="C23" s="23" t="str">
        <f>'Sortierung Rangliste Doppel'!L21</f>
        <v/>
      </c>
      <c r="D23" s="108" t="str">
        <f>'Sortierung Rangliste Doppel'!M21</f>
        <v/>
      </c>
      <c r="E23" s="109" t="str">
        <f t="shared" ref="E23" si="8">IF(D23="","",D23/16)</f>
        <v/>
      </c>
    </row>
    <row r="24" spans="1:5">
      <c r="A24" s="108"/>
      <c r="B24" s="23" t="str">
        <f>'Sortierung Rangliste Doppel'!K22</f>
        <v/>
      </c>
      <c r="C24" s="23" t="str">
        <f>'Sortierung Rangliste Doppel'!L22</f>
        <v/>
      </c>
      <c r="D24" s="108"/>
      <c r="E24" s="109"/>
    </row>
  </sheetData>
  <mergeCells count="31">
    <mergeCell ref="E21:E22"/>
    <mergeCell ref="E23:E24"/>
    <mergeCell ref="A23:A24"/>
    <mergeCell ref="D23:D24"/>
    <mergeCell ref="E5:E6"/>
    <mergeCell ref="E7:E8"/>
    <mergeCell ref="E9:E10"/>
    <mergeCell ref="E11:E12"/>
    <mergeCell ref="E13:E14"/>
    <mergeCell ref="E15:E16"/>
    <mergeCell ref="E17:E18"/>
    <mergeCell ref="E19:E20"/>
    <mergeCell ref="A17:A18"/>
    <mergeCell ref="D17:D18"/>
    <mergeCell ref="A19:A20"/>
    <mergeCell ref="D19:D20"/>
    <mergeCell ref="A21:A22"/>
    <mergeCell ref="D21:D22"/>
    <mergeCell ref="A11:A12"/>
    <mergeCell ref="D11:D12"/>
    <mergeCell ref="A13:A14"/>
    <mergeCell ref="D13:D14"/>
    <mergeCell ref="A15:A16"/>
    <mergeCell ref="D15:D16"/>
    <mergeCell ref="A9:A10"/>
    <mergeCell ref="D9:D10"/>
    <mergeCell ref="A2:D2"/>
    <mergeCell ref="A5:A6"/>
    <mergeCell ref="D5:D6"/>
    <mergeCell ref="A7:A8"/>
    <mergeCell ref="D7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HC-Tabelle</vt:lpstr>
      <vt:lpstr>Mitgliederdaten</vt:lpstr>
      <vt:lpstr>Herren Doppel</vt:lpstr>
      <vt:lpstr>Herren Einzel</vt:lpstr>
      <vt:lpstr>Sortierung Rangliste Doppel</vt:lpstr>
      <vt:lpstr>Damen Doppel</vt:lpstr>
      <vt:lpstr>Damen Einzel</vt:lpstr>
      <vt:lpstr>Rangliste HD mit HC</vt:lpstr>
      <vt:lpstr>Rangliste HD ohne HC</vt:lpstr>
      <vt:lpstr>Rangliste DD mit HC</vt:lpstr>
      <vt:lpstr>Rangliste DD ohne HC</vt:lpstr>
      <vt:lpstr>Rangliste HE A</vt:lpstr>
      <vt:lpstr>Rangliste HE B</vt:lpstr>
      <vt:lpstr>Rangliste HE C</vt:lpstr>
      <vt:lpstr>Rangliste HE mit HC</vt:lpstr>
      <vt:lpstr>Rangliste DE A</vt:lpstr>
      <vt:lpstr>Rangliste DE B</vt:lpstr>
      <vt:lpstr>Rangliste DE mit HC</vt:lpstr>
      <vt:lpstr>Sortierung Rangliste Einzel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VictorGeiger</dc:creator>
  <cp:lastModifiedBy>VictorGeiger</cp:lastModifiedBy>
  <cp:lastPrinted>2017-01-15T12:07:26Z</cp:lastPrinted>
  <dcterms:created xsi:type="dcterms:W3CDTF">2015-11-26T18:44:50Z</dcterms:created>
  <dcterms:modified xsi:type="dcterms:W3CDTF">2017-01-15T12:11:01Z</dcterms:modified>
</cp:coreProperties>
</file>