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autoCompressPictures="0"/>
  <bookViews>
    <workbookView xWindow="40" yWindow="40" windowWidth="28760" windowHeight="16660" firstSheet="3" activeTab="11"/>
  </bookViews>
  <sheets>
    <sheet name="Mitgliederdaten" sheetId="2" r:id="rId1"/>
    <sheet name="Teams" sheetId="1" r:id="rId2"/>
    <sheet name="Tag 1" sheetId="3" r:id="rId3"/>
    <sheet name="Tag 2" sheetId="6" r:id="rId4"/>
    <sheet name="Tag 3" sheetId="7" r:id="rId5"/>
    <sheet name="Tag 4" sheetId="8" r:id="rId6"/>
    <sheet name="Tag 5" sheetId="9" r:id="rId7"/>
    <sheet name="Tag 6" sheetId="10" r:id="rId8"/>
    <sheet name="Tag 7" sheetId="11" r:id="rId9"/>
    <sheet name="Einteilung" sheetId="4" state="hidden" r:id="rId10"/>
    <sheet name="Sortierung Rangliste" sheetId="13" state="hidden" r:id="rId11"/>
    <sheet name="Rangliste" sheetId="14" r:id="rId12"/>
    <sheet name="Zusammenfassung" sheetId="15" state="hidden" r:id="rId13"/>
  </sheets>
  <definedNames>
    <definedName name="_xlnm.Print_Area" localSheetId="11">Rangliste!$A$126:$E$134</definedName>
    <definedName name="_xlnm.Print_Area" localSheetId="2">'Tag 1'!$A$1:$M$33</definedName>
    <definedName name="_xlnm.Print_Area" localSheetId="3">'Tag 2'!$A$1:$Q$39</definedName>
    <definedName name="_xlnm.Print_Area" localSheetId="4">'Tag 3'!$A$1:$Q$39</definedName>
    <definedName name="_xlnm.Print_Area" localSheetId="7">'Tag 6'!$A$1:$Q$33</definedName>
  </definedNames>
  <calcPr calcId="140001" concurrentCalc="0"/>
  <customWorkbookViews>
    <customWorkbookView name="VictorGeiger - Persönliche Ansicht" guid="{7603320A-D9DD-42C4-AEF2-A3CC8B1951AB}" mergeInterval="0" personalView="1" maximized="1" xWindow="1" yWindow="1" windowWidth="1362" windowHeight="538" activeSheetId="5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5" i="15" l="1"/>
  <c r="AP5" i="15"/>
  <c r="AO6" i="15"/>
  <c r="AP6" i="15"/>
  <c r="AO7" i="15"/>
  <c r="AP7" i="15"/>
  <c r="AO8" i="15"/>
  <c r="AP8" i="15"/>
  <c r="AO9" i="15"/>
  <c r="AP9" i="15"/>
  <c r="AO10" i="15"/>
  <c r="AP10" i="15"/>
  <c r="AO11" i="15"/>
  <c r="AP11" i="15"/>
  <c r="AO12" i="15"/>
  <c r="AP12" i="15"/>
  <c r="AO13" i="15"/>
  <c r="AP13" i="15"/>
  <c r="AO14" i="15"/>
  <c r="AP14" i="15"/>
  <c r="AO15" i="15"/>
  <c r="AP15" i="15"/>
  <c r="AO4" i="15"/>
  <c r="AP4" i="15"/>
  <c r="K67" i="11"/>
  <c r="K68" i="11"/>
  <c r="J67" i="11"/>
  <c r="J68" i="11"/>
  <c r="I67" i="11"/>
  <c r="I68" i="11"/>
  <c r="H67" i="11"/>
  <c r="H68" i="11"/>
  <c r="G67" i="11"/>
  <c r="G68" i="11"/>
  <c r="F67" i="11"/>
  <c r="F68" i="11"/>
  <c r="P66" i="11"/>
  <c r="M66" i="11"/>
  <c r="P65" i="11"/>
  <c r="L65" i="11"/>
  <c r="P64" i="11"/>
  <c r="K58" i="11"/>
  <c r="K59" i="11"/>
  <c r="J58" i="11"/>
  <c r="J59" i="11"/>
  <c r="I58" i="11"/>
  <c r="I59" i="11"/>
  <c r="H58" i="11"/>
  <c r="H59" i="11"/>
  <c r="G58" i="11"/>
  <c r="G59" i="11"/>
  <c r="F58" i="11"/>
  <c r="F59" i="11"/>
  <c r="P57" i="11"/>
  <c r="M57" i="11"/>
  <c r="L57" i="11"/>
  <c r="P56" i="11"/>
  <c r="M56" i="11"/>
  <c r="P55" i="11"/>
  <c r="K49" i="11"/>
  <c r="K50" i="11"/>
  <c r="J49" i="11"/>
  <c r="J50" i="11"/>
  <c r="I49" i="11"/>
  <c r="I50" i="11"/>
  <c r="H49" i="11"/>
  <c r="H50" i="11"/>
  <c r="G49" i="11"/>
  <c r="G50" i="11"/>
  <c r="F49" i="11"/>
  <c r="F50" i="11"/>
  <c r="P48" i="11"/>
  <c r="M48" i="11"/>
  <c r="P47" i="11"/>
  <c r="L47" i="11"/>
  <c r="P46" i="11"/>
  <c r="K40" i="11"/>
  <c r="K41" i="11"/>
  <c r="J40" i="11"/>
  <c r="J41" i="11"/>
  <c r="I40" i="11"/>
  <c r="I41" i="11"/>
  <c r="H40" i="11"/>
  <c r="H41" i="11"/>
  <c r="G40" i="11"/>
  <c r="G41" i="11"/>
  <c r="F40" i="11"/>
  <c r="F41" i="11"/>
  <c r="P39" i="11"/>
  <c r="M39" i="11"/>
  <c r="P38" i="11"/>
  <c r="L38" i="11"/>
  <c r="P37" i="11"/>
  <c r="K32" i="11"/>
  <c r="K33" i="11"/>
  <c r="J32" i="11"/>
  <c r="J33" i="11"/>
  <c r="I32" i="11"/>
  <c r="I33" i="11"/>
  <c r="H32" i="11"/>
  <c r="H33" i="11"/>
  <c r="G32" i="11"/>
  <c r="G33" i="11"/>
  <c r="F32" i="11"/>
  <c r="F33" i="11"/>
  <c r="P31" i="11"/>
  <c r="M31" i="11"/>
  <c r="P30" i="11"/>
  <c r="M30" i="11"/>
  <c r="P29" i="11"/>
  <c r="K23" i="11"/>
  <c r="K24" i="11"/>
  <c r="J23" i="11"/>
  <c r="J24" i="11"/>
  <c r="I23" i="11"/>
  <c r="I24" i="11"/>
  <c r="H23" i="11"/>
  <c r="H24" i="11"/>
  <c r="G23" i="11"/>
  <c r="G24" i="11"/>
  <c r="F23" i="11"/>
  <c r="F24" i="11"/>
  <c r="P22" i="11"/>
  <c r="M22" i="11"/>
  <c r="P21" i="11"/>
  <c r="M21" i="11"/>
  <c r="P20" i="11"/>
  <c r="K14" i="11"/>
  <c r="K15" i="11"/>
  <c r="J14" i="11"/>
  <c r="J15" i="11"/>
  <c r="I14" i="11"/>
  <c r="I15" i="11"/>
  <c r="H14" i="11"/>
  <c r="H15" i="11"/>
  <c r="G14" i="11"/>
  <c r="G15" i="11"/>
  <c r="F14" i="11"/>
  <c r="F15" i="11"/>
  <c r="P13" i="11"/>
  <c r="M13" i="11"/>
  <c r="P12" i="11"/>
  <c r="L12" i="11"/>
  <c r="P11" i="11"/>
  <c r="K5" i="11"/>
  <c r="K6" i="11"/>
  <c r="J5" i="11"/>
  <c r="J6" i="11"/>
  <c r="I5" i="11"/>
  <c r="I6" i="11"/>
  <c r="H5" i="11"/>
  <c r="H6" i="11"/>
  <c r="G5" i="11"/>
  <c r="G6" i="11"/>
  <c r="F5" i="11"/>
  <c r="F6" i="11"/>
  <c r="P4" i="11"/>
  <c r="M4" i="11"/>
  <c r="P3" i="11"/>
  <c r="M3" i="11"/>
  <c r="P2" i="11"/>
  <c r="K67" i="10"/>
  <c r="K68" i="10"/>
  <c r="J67" i="10"/>
  <c r="J68" i="10"/>
  <c r="I67" i="10"/>
  <c r="I68" i="10"/>
  <c r="H67" i="10"/>
  <c r="H68" i="10"/>
  <c r="G67" i="10"/>
  <c r="G68" i="10"/>
  <c r="F67" i="10"/>
  <c r="F68" i="10"/>
  <c r="P66" i="10"/>
  <c r="M66" i="10"/>
  <c r="L66" i="10"/>
  <c r="P65" i="10"/>
  <c r="L65" i="10"/>
  <c r="P64" i="10"/>
  <c r="L64" i="10"/>
  <c r="K58" i="10"/>
  <c r="K59" i="10"/>
  <c r="J58" i="10"/>
  <c r="J59" i="10"/>
  <c r="I58" i="10"/>
  <c r="I59" i="10"/>
  <c r="H58" i="10"/>
  <c r="H59" i="10"/>
  <c r="G58" i="10"/>
  <c r="G59" i="10"/>
  <c r="F58" i="10"/>
  <c r="F59" i="10"/>
  <c r="P57" i="10"/>
  <c r="M57" i="10"/>
  <c r="L57" i="10"/>
  <c r="P56" i="10"/>
  <c r="L56" i="10"/>
  <c r="P55" i="10"/>
  <c r="K49" i="10"/>
  <c r="K50" i="10"/>
  <c r="J49" i="10"/>
  <c r="J50" i="10"/>
  <c r="I49" i="10"/>
  <c r="I50" i="10"/>
  <c r="H49" i="10"/>
  <c r="H50" i="10"/>
  <c r="G49" i="10"/>
  <c r="G50" i="10"/>
  <c r="F49" i="10"/>
  <c r="F50" i="10"/>
  <c r="P48" i="10"/>
  <c r="M48" i="10"/>
  <c r="P47" i="10"/>
  <c r="L47" i="10"/>
  <c r="P46" i="10"/>
  <c r="L46" i="10"/>
  <c r="K40" i="10"/>
  <c r="K41" i="10"/>
  <c r="J40" i="10"/>
  <c r="J41" i="10"/>
  <c r="I40" i="10"/>
  <c r="I41" i="10"/>
  <c r="H40" i="10"/>
  <c r="H41" i="10"/>
  <c r="G40" i="10"/>
  <c r="G41" i="10"/>
  <c r="F40" i="10"/>
  <c r="F41" i="10"/>
  <c r="P39" i="10"/>
  <c r="M39" i="10"/>
  <c r="P38" i="10"/>
  <c r="L38" i="10"/>
  <c r="P37" i="10"/>
  <c r="P31" i="10"/>
  <c r="P30" i="10"/>
  <c r="P29" i="10"/>
  <c r="P22" i="10"/>
  <c r="P21" i="10"/>
  <c r="L21" i="10"/>
  <c r="P20" i="10"/>
  <c r="P13" i="10"/>
  <c r="P12" i="10"/>
  <c r="P11" i="10"/>
  <c r="P4" i="10"/>
  <c r="P3" i="10"/>
  <c r="L3" i="10"/>
  <c r="P2" i="10"/>
  <c r="K67" i="9"/>
  <c r="K68" i="9"/>
  <c r="J67" i="9"/>
  <c r="J68" i="9"/>
  <c r="I67" i="9"/>
  <c r="I68" i="9"/>
  <c r="H67" i="9"/>
  <c r="H68" i="9"/>
  <c r="G67" i="9"/>
  <c r="G68" i="9"/>
  <c r="F67" i="9"/>
  <c r="F68" i="9"/>
  <c r="P66" i="9"/>
  <c r="M66" i="9"/>
  <c r="P65" i="9"/>
  <c r="L65" i="9"/>
  <c r="M65" i="9"/>
  <c r="P64" i="9"/>
  <c r="L64" i="9"/>
  <c r="K58" i="9"/>
  <c r="K59" i="9"/>
  <c r="J58" i="9"/>
  <c r="J59" i="9"/>
  <c r="I58" i="9"/>
  <c r="I59" i="9"/>
  <c r="H58" i="9"/>
  <c r="H59" i="9"/>
  <c r="G58" i="9"/>
  <c r="G59" i="9"/>
  <c r="F58" i="9"/>
  <c r="F59" i="9"/>
  <c r="P57" i="9"/>
  <c r="M57" i="9"/>
  <c r="P56" i="9"/>
  <c r="M56" i="9"/>
  <c r="P55" i="9"/>
  <c r="K49" i="9"/>
  <c r="K50" i="9"/>
  <c r="J49" i="9"/>
  <c r="J50" i="9"/>
  <c r="I49" i="9"/>
  <c r="I50" i="9"/>
  <c r="H49" i="9"/>
  <c r="H50" i="9"/>
  <c r="G49" i="9"/>
  <c r="G50" i="9"/>
  <c r="F49" i="9"/>
  <c r="F50" i="9"/>
  <c r="P48" i="9"/>
  <c r="M48" i="9"/>
  <c r="P47" i="9"/>
  <c r="M47" i="9"/>
  <c r="P46" i="9"/>
  <c r="L46" i="9"/>
  <c r="K40" i="9"/>
  <c r="K41" i="9"/>
  <c r="J40" i="9"/>
  <c r="J41" i="9"/>
  <c r="I40" i="9"/>
  <c r="I41" i="9"/>
  <c r="H40" i="9"/>
  <c r="H41" i="9"/>
  <c r="G40" i="9"/>
  <c r="G41" i="9"/>
  <c r="F40" i="9"/>
  <c r="F41" i="9"/>
  <c r="P39" i="9"/>
  <c r="M39" i="9"/>
  <c r="P38" i="9"/>
  <c r="M38" i="9"/>
  <c r="P37" i="9"/>
  <c r="L37" i="9"/>
  <c r="P31" i="9"/>
  <c r="P30" i="9"/>
  <c r="M30" i="9"/>
  <c r="L30" i="9"/>
  <c r="P29" i="9"/>
  <c r="P22" i="9"/>
  <c r="P21" i="9"/>
  <c r="P20" i="9"/>
  <c r="P13" i="9"/>
  <c r="P12" i="9"/>
  <c r="L12" i="9"/>
  <c r="P11" i="9"/>
  <c r="P4" i="9"/>
  <c r="P3" i="9"/>
  <c r="P2" i="9"/>
  <c r="K67" i="8"/>
  <c r="K68" i="8"/>
  <c r="J67" i="8"/>
  <c r="J68" i="8"/>
  <c r="I67" i="8"/>
  <c r="I68" i="8"/>
  <c r="H67" i="8"/>
  <c r="H68" i="8"/>
  <c r="G67" i="8"/>
  <c r="G68" i="8"/>
  <c r="F67" i="8"/>
  <c r="F68" i="8"/>
  <c r="P66" i="8"/>
  <c r="P65" i="8"/>
  <c r="L65" i="8"/>
  <c r="P64" i="8"/>
  <c r="M64" i="8"/>
  <c r="L64" i="8"/>
  <c r="K58" i="8"/>
  <c r="K59" i="8"/>
  <c r="J58" i="8"/>
  <c r="J59" i="8"/>
  <c r="I58" i="8"/>
  <c r="I59" i="8"/>
  <c r="H58" i="8"/>
  <c r="H59" i="8"/>
  <c r="G58" i="8"/>
  <c r="G59" i="8"/>
  <c r="F58" i="8"/>
  <c r="F59" i="8"/>
  <c r="P57" i="8"/>
  <c r="P56" i="8"/>
  <c r="M56" i="8"/>
  <c r="P55" i="8"/>
  <c r="M55" i="8"/>
  <c r="K49" i="8"/>
  <c r="K50" i="8"/>
  <c r="J49" i="8"/>
  <c r="J50" i="8"/>
  <c r="I49" i="8"/>
  <c r="I50" i="8"/>
  <c r="H49" i="8"/>
  <c r="H50" i="8"/>
  <c r="G49" i="8"/>
  <c r="G50" i="8"/>
  <c r="F49" i="8"/>
  <c r="F50" i="8"/>
  <c r="P48" i="8"/>
  <c r="L48" i="8"/>
  <c r="P47" i="8"/>
  <c r="M47" i="8"/>
  <c r="L47" i="8"/>
  <c r="P46" i="8"/>
  <c r="M46" i="8"/>
  <c r="L46" i="8"/>
  <c r="K40" i="8"/>
  <c r="K41" i="8"/>
  <c r="J40" i="8"/>
  <c r="J41" i="8"/>
  <c r="I40" i="8"/>
  <c r="I41" i="8"/>
  <c r="H40" i="8"/>
  <c r="H41" i="8"/>
  <c r="G40" i="8"/>
  <c r="G41" i="8"/>
  <c r="F40" i="8"/>
  <c r="F41" i="8"/>
  <c r="P39" i="8"/>
  <c r="P38" i="8"/>
  <c r="M38" i="8"/>
  <c r="P37" i="8"/>
  <c r="P31" i="8"/>
  <c r="P30" i="8"/>
  <c r="P29" i="8"/>
  <c r="P22" i="8"/>
  <c r="P21" i="8"/>
  <c r="P20" i="8"/>
  <c r="P13" i="8"/>
  <c r="P12" i="8"/>
  <c r="P11" i="8"/>
  <c r="P4" i="8"/>
  <c r="L4" i="8"/>
  <c r="P3" i="8"/>
  <c r="P2" i="8"/>
  <c r="K75" i="7"/>
  <c r="K76" i="7"/>
  <c r="J75" i="7"/>
  <c r="J76" i="7"/>
  <c r="I75" i="7"/>
  <c r="I76" i="7"/>
  <c r="H75" i="7"/>
  <c r="H76" i="7"/>
  <c r="G75" i="7"/>
  <c r="G76" i="7"/>
  <c r="F75" i="7"/>
  <c r="F76" i="7"/>
  <c r="P74" i="7"/>
  <c r="P73" i="7"/>
  <c r="M73" i="7"/>
  <c r="P72" i="7"/>
  <c r="M72" i="7"/>
  <c r="L72" i="7"/>
  <c r="K66" i="7"/>
  <c r="K67" i="7"/>
  <c r="J66" i="7"/>
  <c r="J67" i="7"/>
  <c r="I66" i="7"/>
  <c r="I67" i="7"/>
  <c r="H66" i="7"/>
  <c r="H67" i="7"/>
  <c r="G66" i="7"/>
  <c r="G67" i="7"/>
  <c r="F66" i="7"/>
  <c r="F67" i="7"/>
  <c r="P65" i="7"/>
  <c r="L65" i="7"/>
  <c r="P64" i="7"/>
  <c r="M64" i="7"/>
  <c r="P63" i="7"/>
  <c r="M63" i="7"/>
  <c r="L63" i="7"/>
  <c r="K57" i="7"/>
  <c r="K58" i="7"/>
  <c r="J57" i="7"/>
  <c r="J58" i="7"/>
  <c r="I57" i="7"/>
  <c r="I58" i="7"/>
  <c r="H57" i="7"/>
  <c r="H58" i="7"/>
  <c r="G57" i="7"/>
  <c r="G58" i="7"/>
  <c r="F57" i="7"/>
  <c r="F58" i="7"/>
  <c r="P56" i="7"/>
  <c r="P55" i="7"/>
  <c r="M55" i="7"/>
  <c r="P54" i="7"/>
  <c r="M54" i="7"/>
  <c r="K48" i="7"/>
  <c r="K49" i="7"/>
  <c r="J48" i="7"/>
  <c r="J49" i="7"/>
  <c r="I48" i="7"/>
  <c r="I49" i="7"/>
  <c r="H48" i="7"/>
  <c r="H49" i="7"/>
  <c r="G48" i="7"/>
  <c r="G49" i="7"/>
  <c r="F48" i="7"/>
  <c r="F49" i="7"/>
  <c r="P47" i="7"/>
  <c r="P46" i="7"/>
  <c r="M46" i="7"/>
  <c r="P45" i="7"/>
  <c r="M45" i="7"/>
  <c r="P37" i="7"/>
  <c r="L37" i="7"/>
  <c r="P36" i="7"/>
  <c r="P35" i="7"/>
  <c r="P26" i="7"/>
  <c r="P25" i="7"/>
  <c r="P24" i="7"/>
  <c r="P15" i="7"/>
  <c r="P14" i="7"/>
  <c r="P13" i="7"/>
  <c r="P4" i="7"/>
  <c r="P3" i="7"/>
  <c r="P2" i="7"/>
  <c r="K79" i="6"/>
  <c r="K80" i="6"/>
  <c r="J79" i="6"/>
  <c r="J80" i="6"/>
  <c r="I79" i="6"/>
  <c r="I80" i="6"/>
  <c r="H79" i="6"/>
  <c r="H80" i="6"/>
  <c r="G79" i="6"/>
  <c r="G80" i="6"/>
  <c r="F79" i="6"/>
  <c r="F80" i="6"/>
  <c r="P78" i="6"/>
  <c r="P77" i="6"/>
  <c r="M77" i="6"/>
  <c r="P76" i="6"/>
  <c r="K68" i="6"/>
  <c r="K69" i="6"/>
  <c r="J68" i="6"/>
  <c r="J69" i="6"/>
  <c r="I68" i="6"/>
  <c r="I69" i="6"/>
  <c r="H68" i="6"/>
  <c r="H69" i="6"/>
  <c r="G68" i="6"/>
  <c r="G69" i="6"/>
  <c r="F68" i="6"/>
  <c r="F69" i="6"/>
  <c r="P67" i="6"/>
  <c r="P66" i="6"/>
  <c r="M66" i="6"/>
  <c r="L66" i="6"/>
  <c r="P65" i="6"/>
  <c r="L65" i="6"/>
  <c r="M65" i="6"/>
  <c r="K57" i="6"/>
  <c r="K58" i="6"/>
  <c r="J57" i="6"/>
  <c r="J58" i="6"/>
  <c r="I57" i="6"/>
  <c r="I58" i="6"/>
  <c r="H57" i="6"/>
  <c r="H58" i="6"/>
  <c r="G57" i="6"/>
  <c r="G58" i="6"/>
  <c r="F57" i="6"/>
  <c r="F58" i="6"/>
  <c r="P56" i="6"/>
  <c r="L56" i="6"/>
  <c r="P55" i="6"/>
  <c r="M55" i="6"/>
  <c r="P54" i="6"/>
  <c r="L54" i="6"/>
  <c r="K46" i="6"/>
  <c r="K47" i="6"/>
  <c r="J46" i="6"/>
  <c r="J47" i="6"/>
  <c r="I46" i="6"/>
  <c r="I47" i="6"/>
  <c r="H46" i="6"/>
  <c r="H47" i="6"/>
  <c r="G46" i="6"/>
  <c r="G47" i="6"/>
  <c r="F46" i="6"/>
  <c r="F47" i="6"/>
  <c r="P45" i="6"/>
  <c r="L45" i="6"/>
  <c r="P44" i="6"/>
  <c r="M44" i="6"/>
  <c r="L44" i="6"/>
  <c r="P43" i="6"/>
  <c r="M43" i="6"/>
  <c r="P37" i="6"/>
  <c r="P36" i="6"/>
  <c r="P35" i="6"/>
  <c r="P26" i="6"/>
  <c r="P25" i="6"/>
  <c r="L25" i="6"/>
  <c r="P24" i="6"/>
  <c r="P15" i="6"/>
  <c r="P14" i="6"/>
  <c r="P13" i="6"/>
  <c r="P4" i="6"/>
  <c r="P3" i="6"/>
  <c r="P2" i="6"/>
  <c r="C40" i="1"/>
  <c r="W12" i="4"/>
  <c r="S12" i="4"/>
  <c r="S11" i="4"/>
  <c r="S10" i="4"/>
  <c r="S9" i="4"/>
  <c r="S8" i="4"/>
  <c r="S7" i="4"/>
  <c r="S6" i="4"/>
  <c r="S5" i="4"/>
  <c r="P66" i="3"/>
  <c r="P65" i="3"/>
  <c r="P64" i="3"/>
  <c r="P48" i="3"/>
  <c r="P47" i="3"/>
  <c r="P46" i="3"/>
  <c r="P57" i="3"/>
  <c r="P56" i="3"/>
  <c r="P55" i="3"/>
  <c r="P39" i="3"/>
  <c r="P38" i="3"/>
  <c r="P37" i="3"/>
  <c r="P31" i="3"/>
  <c r="P30" i="3"/>
  <c r="P29" i="3"/>
  <c r="P22" i="3"/>
  <c r="P21" i="3"/>
  <c r="P20" i="3"/>
  <c r="P12" i="3"/>
  <c r="P13" i="3"/>
  <c r="P11" i="3"/>
  <c r="P3" i="3"/>
  <c r="P4" i="3"/>
  <c r="P2" i="3"/>
  <c r="E1" i="1"/>
  <c r="L1" i="4"/>
  <c r="Q11" i="4"/>
  <c r="AE35" i="4"/>
  <c r="AE61" i="4"/>
  <c r="D57" i="11"/>
  <c r="A39" i="1"/>
  <c r="A34" i="1"/>
  <c r="A29" i="1"/>
  <c r="A24" i="1"/>
  <c r="A19" i="1"/>
  <c r="A14" i="1"/>
  <c r="A9" i="1"/>
  <c r="A4" i="1"/>
  <c r="C35" i="1"/>
  <c r="W11" i="4"/>
  <c r="D35" i="1"/>
  <c r="X11" i="4"/>
  <c r="C30" i="1"/>
  <c r="W10" i="4"/>
  <c r="D30" i="1"/>
  <c r="X10" i="4"/>
  <c r="D31" i="1"/>
  <c r="AA10" i="4"/>
  <c r="E31" i="1"/>
  <c r="AB10" i="4"/>
  <c r="E25" i="1"/>
  <c r="Y9" i="4"/>
  <c r="G5" i="1"/>
  <c r="D5" i="1"/>
  <c r="X5" i="4"/>
  <c r="G6" i="1"/>
  <c r="E6" i="1"/>
  <c r="AB5" i="4"/>
  <c r="G9" i="1"/>
  <c r="D9" i="1"/>
  <c r="U6" i="4"/>
  <c r="G10" i="1"/>
  <c r="E10" i="1"/>
  <c r="Y6" i="4"/>
  <c r="G11" i="1"/>
  <c r="C11" i="1"/>
  <c r="Z6" i="4"/>
  <c r="G14" i="1"/>
  <c r="C14" i="1"/>
  <c r="T7" i="4"/>
  <c r="G15" i="1"/>
  <c r="C15" i="1"/>
  <c r="W7" i="4"/>
  <c r="G16" i="1"/>
  <c r="D16" i="1"/>
  <c r="AA7" i="4"/>
  <c r="G19" i="1"/>
  <c r="C19" i="1"/>
  <c r="T8" i="4"/>
  <c r="G20" i="1"/>
  <c r="E20" i="1"/>
  <c r="Y8" i="4"/>
  <c r="G21" i="1"/>
  <c r="E21" i="1"/>
  <c r="AB8" i="4"/>
  <c r="G24" i="1"/>
  <c r="D24" i="1"/>
  <c r="U9" i="4"/>
  <c r="G25" i="1"/>
  <c r="D25" i="1"/>
  <c r="X9" i="4"/>
  <c r="G26" i="1"/>
  <c r="E26" i="1"/>
  <c r="AB9" i="4"/>
  <c r="G29" i="1"/>
  <c r="C29" i="1"/>
  <c r="T10" i="4"/>
  <c r="G30" i="1"/>
  <c r="E30" i="1"/>
  <c r="Y10" i="4"/>
  <c r="G31" i="1"/>
  <c r="C31" i="1"/>
  <c r="Z10" i="4"/>
  <c r="G34" i="1"/>
  <c r="C34" i="1"/>
  <c r="T11" i="4"/>
  <c r="G35" i="1"/>
  <c r="E35" i="1"/>
  <c r="Y11" i="4"/>
  <c r="G36" i="1"/>
  <c r="C36" i="1"/>
  <c r="Z11" i="4"/>
  <c r="G39" i="1"/>
  <c r="C39" i="1"/>
  <c r="T12" i="4"/>
  <c r="G40" i="1"/>
  <c r="E40" i="1"/>
  <c r="Y12" i="4"/>
  <c r="G41" i="1"/>
  <c r="C41" i="1"/>
  <c r="Z12" i="4"/>
  <c r="G4" i="1"/>
  <c r="C4" i="1"/>
  <c r="T5" i="4"/>
  <c r="L76" i="6"/>
  <c r="O76" i="6"/>
  <c r="N76" i="6"/>
  <c r="O45" i="7"/>
  <c r="N45" i="7"/>
  <c r="L64" i="7"/>
  <c r="L37" i="8"/>
  <c r="O37" i="8"/>
  <c r="N37" i="8"/>
  <c r="L56" i="8"/>
  <c r="L47" i="9"/>
  <c r="L55" i="10"/>
  <c r="O55" i="10"/>
  <c r="C64" i="13"/>
  <c r="G64" i="13"/>
  <c r="N55" i="10"/>
  <c r="O54" i="6"/>
  <c r="N54" i="6"/>
  <c r="E9" i="13"/>
  <c r="N55" i="3"/>
  <c r="O55" i="3"/>
  <c r="O46" i="3"/>
  <c r="N46" i="3"/>
  <c r="M54" i="6"/>
  <c r="L77" i="6"/>
  <c r="L46" i="7"/>
  <c r="L38" i="8"/>
  <c r="L22" i="11"/>
  <c r="N29" i="11"/>
  <c r="O29" i="11"/>
  <c r="C72" i="13"/>
  <c r="G72" i="13"/>
  <c r="O55" i="9"/>
  <c r="C53" i="13"/>
  <c r="G53" i="13"/>
  <c r="N55" i="9"/>
  <c r="E7" i="13"/>
  <c r="O37" i="3"/>
  <c r="N37" i="3"/>
  <c r="L55" i="6"/>
  <c r="L48" i="7"/>
  <c r="L49" i="7"/>
  <c r="O54" i="7"/>
  <c r="N54" i="7"/>
  <c r="O72" i="7"/>
  <c r="N72" i="7"/>
  <c r="N64" i="8"/>
  <c r="O64" i="8"/>
  <c r="C43" i="13"/>
  <c r="G43" i="13"/>
  <c r="L56" i="9"/>
  <c r="O64" i="10"/>
  <c r="N64" i="10"/>
  <c r="L31" i="11"/>
  <c r="O37" i="11"/>
  <c r="N37" i="11"/>
  <c r="L55" i="7"/>
  <c r="L73" i="7"/>
  <c r="O46" i="8"/>
  <c r="C41" i="13"/>
  <c r="G41" i="13"/>
  <c r="N46" i="8"/>
  <c r="M65" i="8"/>
  <c r="O37" i="9"/>
  <c r="C51" i="13"/>
  <c r="G51" i="13"/>
  <c r="N37" i="9"/>
  <c r="O37" i="10"/>
  <c r="C62" i="13"/>
  <c r="G62" i="13"/>
  <c r="N37" i="10"/>
  <c r="O46" i="11"/>
  <c r="C74" i="13"/>
  <c r="G74" i="13"/>
  <c r="N46" i="11"/>
  <c r="E10" i="13"/>
  <c r="O64" i="3"/>
  <c r="N64" i="3"/>
  <c r="O2" i="11"/>
  <c r="N2" i="11"/>
  <c r="N55" i="11"/>
  <c r="O55" i="11"/>
  <c r="O43" i="6"/>
  <c r="N43" i="6"/>
  <c r="N65" i="6"/>
  <c r="O65" i="6"/>
  <c r="L45" i="7"/>
  <c r="O64" i="9"/>
  <c r="C54" i="13"/>
  <c r="G54" i="13"/>
  <c r="N64" i="9"/>
  <c r="L39" i="10"/>
  <c r="O11" i="11"/>
  <c r="N11" i="11"/>
  <c r="O63" i="7"/>
  <c r="N63" i="7"/>
  <c r="O55" i="8"/>
  <c r="N55" i="8"/>
  <c r="O46" i="9"/>
  <c r="C52" i="13"/>
  <c r="G52" i="13"/>
  <c r="N46" i="9"/>
  <c r="O46" i="10"/>
  <c r="N46" i="10"/>
  <c r="O20" i="11"/>
  <c r="C71" i="13"/>
  <c r="G71" i="13"/>
  <c r="N20" i="11"/>
  <c r="O64" i="11"/>
  <c r="N64" i="11"/>
  <c r="L40" i="11"/>
  <c r="L41" i="11"/>
  <c r="E73" i="13"/>
  <c r="L66" i="11"/>
  <c r="C18" i="13"/>
  <c r="G18" i="13"/>
  <c r="E18" i="13"/>
  <c r="C30" i="13"/>
  <c r="G30" i="13"/>
  <c r="E30" i="13"/>
  <c r="L49" i="9"/>
  <c r="L50" i="9"/>
  <c r="E52" i="13"/>
  <c r="E39" i="13"/>
  <c r="C29" i="13"/>
  <c r="G29" i="13"/>
  <c r="E29" i="13"/>
  <c r="L57" i="7"/>
  <c r="L58" i="7"/>
  <c r="E41" i="13"/>
  <c r="L58" i="8"/>
  <c r="L59" i="8"/>
  <c r="L40" i="9"/>
  <c r="L41" i="9"/>
  <c r="E51" i="13"/>
  <c r="L55" i="9"/>
  <c r="E61" i="13"/>
  <c r="L48" i="10"/>
  <c r="L4" i="11"/>
  <c r="L14" i="11"/>
  <c r="L15" i="11"/>
  <c r="E70" i="13"/>
  <c r="L39" i="11"/>
  <c r="L49" i="11"/>
  <c r="L50" i="11"/>
  <c r="E74" i="13"/>
  <c r="C40" i="13"/>
  <c r="G40" i="13"/>
  <c r="E40" i="13"/>
  <c r="L32" i="11"/>
  <c r="L33" i="11"/>
  <c r="E72" i="13"/>
  <c r="C42" i="13"/>
  <c r="G42" i="13"/>
  <c r="E42" i="13"/>
  <c r="L67" i="8"/>
  <c r="L68" i="8"/>
  <c r="L79" i="6"/>
  <c r="L80" i="6"/>
  <c r="L40" i="8"/>
  <c r="L41" i="8"/>
  <c r="L75" i="7"/>
  <c r="L76" i="7"/>
  <c r="M37" i="8"/>
  <c r="E43" i="13"/>
  <c r="L38" i="9"/>
  <c r="L67" i="9"/>
  <c r="L68" i="9"/>
  <c r="E54" i="13"/>
  <c r="L58" i="10"/>
  <c r="L59" i="10"/>
  <c r="E64" i="13"/>
  <c r="C21" i="13"/>
  <c r="G21" i="13"/>
  <c r="E21" i="13"/>
  <c r="E28" i="13"/>
  <c r="L58" i="9"/>
  <c r="L59" i="9"/>
  <c r="E53" i="13"/>
  <c r="L40" i="10"/>
  <c r="L41" i="10"/>
  <c r="E62" i="13"/>
  <c r="L67" i="10"/>
  <c r="L68" i="10"/>
  <c r="E65" i="13"/>
  <c r="L67" i="11"/>
  <c r="L68" i="11"/>
  <c r="E76" i="13"/>
  <c r="C32" i="13"/>
  <c r="G32" i="13"/>
  <c r="E32" i="13"/>
  <c r="L49" i="10"/>
  <c r="L50" i="10"/>
  <c r="E63" i="13"/>
  <c r="L5" i="11"/>
  <c r="L6" i="11"/>
  <c r="E69" i="13"/>
  <c r="C20" i="13"/>
  <c r="G20" i="13"/>
  <c r="E20" i="13"/>
  <c r="E17" i="13"/>
  <c r="E6" i="13"/>
  <c r="E8" i="13"/>
  <c r="L43" i="6"/>
  <c r="C19" i="13"/>
  <c r="G19" i="13"/>
  <c r="E19" i="13"/>
  <c r="L68" i="6"/>
  <c r="L69" i="6"/>
  <c r="M76" i="6"/>
  <c r="L54" i="7"/>
  <c r="C31" i="13"/>
  <c r="G31" i="13"/>
  <c r="E31" i="13"/>
  <c r="L55" i="8"/>
  <c r="E50" i="13"/>
  <c r="L37" i="10"/>
  <c r="L13" i="11"/>
  <c r="L23" i="11"/>
  <c r="L24" i="11"/>
  <c r="E71" i="13"/>
  <c r="L48" i="11"/>
  <c r="L58" i="11"/>
  <c r="L59" i="11"/>
  <c r="E75" i="13"/>
  <c r="E5" i="1"/>
  <c r="Y5" i="4"/>
  <c r="E4" i="1"/>
  <c r="V5" i="4"/>
  <c r="D4" i="1"/>
  <c r="U5" i="4"/>
  <c r="C6" i="1"/>
  <c r="Z5" i="4"/>
  <c r="E11" i="1"/>
  <c r="AB6" i="4"/>
  <c r="D6" i="1"/>
  <c r="AA5" i="4"/>
  <c r="C5" i="1"/>
  <c r="W5" i="4"/>
  <c r="E15" i="1"/>
  <c r="Y7" i="4"/>
  <c r="D14" i="1"/>
  <c r="U7" i="4"/>
  <c r="E14" i="1"/>
  <c r="V7" i="4"/>
  <c r="E16" i="13"/>
  <c r="E15" i="13"/>
  <c r="E14" i="13"/>
  <c r="E27" i="13"/>
  <c r="E26" i="13"/>
  <c r="E25" i="13"/>
  <c r="E60" i="13"/>
  <c r="L13" i="10"/>
  <c r="M13" i="10"/>
  <c r="E59" i="13"/>
  <c r="E58" i="13"/>
  <c r="E49" i="13"/>
  <c r="M12" i="9"/>
  <c r="E48" i="13"/>
  <c r="E47" i="13"/>
  <c r="E38" i="13"/>
  <c r="E37" i="13"/>
  <c r="E36" i="13"/>
  <c r="L24" i="7"/>
  <c r="L13" i="7"/>
  <c r="M13" i="7"/>
  <c r="M25" i="6"/>
  <c r="L14" i="6"/>
  <c r="M14" i="6"/>
  <c r="L2" i="6"/>
  <c r="M2" i="6"/>
  <c r="E5" i="13"/>
  <c r="E4" i="13"/>
  <c r="E3" i="13"/>
  <c r="L2" i="11"/>
  <c r="L20" i="11"/>
  <c r="L46" i="11"/>
  <c r="L64" i="11"/>
  <c r="C70" i="13"/>
  <c r="G70" i="13"/>
  <c r="M12" i="11"/>
  <c r="M38" i="11"/>
  <c r="M47" i="11"/>
  <c r="C75" i="13"/>
  <c r="G75" i="13"/>
  <c r="M65" i="11"/>
  <c r="L3" i="11"/>
  <c r="L21" i="11"/>
  <c r="L30" i="11"/>
  <c r="L56" i="11"/>
  <c r="L11" i="11"/>
  <c r="L29" i="11"/>
  <c r="L37" i="11"/>
  <c r="L55" i="11"/>
  <c r="C69" i="13"/>
  <c r="G69" i="13"/>
  <c r="C73" i="13"/>
  <c r="G73" i="13"/>
  <c r="C76" i="13"/>
  <c r="G76" i="13"/>
  <c r="M2" i="11"/>
  <c r="Q2" i="11"/>
  <c r="D69" i="13"/>
  <c r="M11" i="11"/>
  <c r="Q11" i="11"/>
  <c r="D70" i="13"/>
  <c r="M20" i="11"/>
  <c r="Q20" i="11"/>
  <c r="D71" i="13"/>
  <c r="M29" i="11"/>
  <c r="Q29" i="11"/>
  <c r="D72" i="13"/>
  <c r="M37" i="11"/>
  <c r="Q37" i="11"/>
  <c r="D73" i="13"/>
  <c r="M46" i="11"/>
  <c r="Q46" i="11"/>
  <c r="D74" i="13"/>
  <c r="M55" i="11"/>
  <c r="Q55" i="11"/>
  <c r="D75" i="13"/>
  <c r="M64" i="11"/>
  <c r="Q64" i="11"/>
  <c r="D76" i="13"/>
  <c r="M3" i="10"/>
  <c r="M21" i="10"/>
  <c r="M38" i="10"/>
  <c r="C63" i="13"/>
  <c r="G63" i="13"/>
  <c r="M47" i="10"/>
  <c r="M56" i="10"/>
  <c r="C65" i="13"/>
  <c r="G65" i="13"/>
  <c r="M65" i="10"/>
  <c r="M37" i="10"/>
  <c r="Q37" i="10"/>
  <c r="D62" i="13"/>
  <c r="M46" i="10"/>
  <c r="Q46" i="10"/>
  <c r="D63" i="13"/>
  <c r="M55" i="10"/>
  <c r="Q55" i="10"/>
  <c r="D64" i="13"/>
  <c r="M64" i="10"/>
  <c r="Q64" i="10"/>
  <c r="D65" i="13"/>
  <c r="L4" i="9"/>
  <c r="L39" i="9"/>
  <c r="L48" i="9"/>
  <c r="L57" i="9"/>
  <c r="L66" i="9"/>
  <c r="M37" i="9"/>
  <c r="Q37" i="9"/>
  <c r="D51" i="13"/>
  <c r="M46" i="9"/>
  <c r="Q46" i="9"/>
  <c r="D52" i="13"/>
  <c r="M55" i="9"/>
  <c r="Q55" i="9"/>
  <c r="D53" i="13"/>
  <c r="M64" i="9"/>
  <c r="Q64" i="9"/>
  <c r="D54" i="13"/>
  <c r="M4" i="8"/>
  <c r="Q46" i="8"/>
  <c r="D41" i="13"/>
  <c r="M48" i="8"/>
  <c r="L49" i="8"/>
  <c r="L50" i="8"/>
  <c r="M57" i="8"/>
  <c r="L22" i="8"/>
  <c r="M22" i="8"/>
  <c r="L39" i="8"/>
  <c r="L57" i="8"/>
  <c r="L66" i="8"/>
  <c r="Q37" i="8"/>
  <c r="D40" i="13"/>
  <c r="M39" i="8"/>
  <c r="Q55" i="8"/>
  <c r="D42" i="13"/>
  <c r="Q64" i="8"/>
  <c r="D43" i="13"/>
  <c r="M66" i="8"/>
  <c r="M37" i="7"/>
  <c r="Q54" i="7"/>
  <c r="D30" i="13"/>
  <c r="Q63" i="7"/>
  <c r="D31" i="13"/>
  <c r="M65" i="7"/>
  <c r="L66" i="7"/>
  <c r="L67" i="7"/>
  <c r="M74" i="7"/>
  <c r="L4" i="7"/>
  <c r="M4" i="7"/>
  <c r="L47" i="7"/>
  <c r="L56" i="7"/>
  <c r="L74" i="7"/>
  <c r="Q45" i="7"/>
  <c r="D29" i="13"/>
  <c r="M47" i="7"/>
  <c r="M56" i="7"/>
  <c r="Q72" i="7"/>
  <c r="D32" i="13"/>
  <c r="Q43" i="6"/>
  <c r="D18" i="13"/>
  <c r="M45" i="6"/>
  <c r="L46" i="6"/>
  <c r="L47" i="6"/>
  <c r="Q54" i="6"/>
  <c r="D19" i="13"/>
  <c r="M56" i="6"/>
  <c r="L57" i="6"/>
  <c r="L58" i="6"/>
  <c r="Q76" i="6"/>
  <c r="D21" i="13"/>
  <c r="L67" i="6"/>
  <c r="L78" i="6"/>
  <c r="Q65" i="6"/>
  <c r="D20" i="13"/>
  <c r="M67" i="6"/>
  <c r="M78" i="6"/>
  <c r="Q73" i="4"/>
  <c r="Z73" i="4"/>
  <c r="A56" i="11"/>
  <c r="B75" i="13"/>
  <c r="AC34" i="4"/>
  <c r="AC60" i="4"/>
  <c r="B56" i="11"/>
  <c r="AE34" i="4"/>
  <c r="AE60" i="4"/>
  <c r="D56" i="11"/>
  <c r="AC33" i="4"/>
  <c r="AC59" i="4"/>
  <c r="B55" i="11"/>
  <c r="AD35" i="4"/>
  <c r="AD61" i="4"/>
  <c r="C57" i="11"/>
  <c r="AD34" i="4"/>
  <c r="AD60" i="4"/>
  <c r="C56" i="11"/>
  <c r="AC35" i="4"/>
  <c r="AC61" i="4"/>
  <c r="B57" i="11"/>
  <c r="D40" i="1"/>
  <c r="X12" i="4"/>
  <c r="C21" i="1"/>
  <c r="Z8" i="4"/>
  <c r="D20" i="1"/>
  <c r="X8" i="4"/>
  <c r="D21" i="1"/>
  <c r="AA8" i="4"/>
  <c r="C20" i="1"/>
  <c r="W8" i="4"/>
  <c r="D26" i="1"/>
  <c r="AA9" i="4"/>
  <c r="C25" i="1"/>
  <c r="W9" i="4"/>
  <c r="C26" i="1"/>
  <c r="Z9" i="4"/>
  <c r="D36" i="1"/>
  <c r="AA11" i="4"/>
  <c r="E36" i="1"/>
  <c r="AB11" i="4"/>
  <c r="K10" i="4"/>
  <c r="K72" i="4"/>
  <c r="T72" i="4"/>
  <c r="A47" i="3"/>
  <c r="B8" i="13"/>
  <c r="L10" i="4"/>
  <c r="L72" i="4"/>
  <c r="U72" i="4"/>
  <c r="A55" i="6"/>
  <c r="B19" i="13"/>
  <c r="M6" i="4"/>
  <c r="M68" i="4"/>
  <c r="V68" i="4"/>
  <c r="A14" i="7"/>
  <c r="B26" i="13"/>
  <c r="N6" i="4"/>
  <c r="N68" i="4"/>
  <c r="W68" i="4"/>
  <c r="A12" i="8"/>
  <c r="B37" i="13"/>
  <c r="N10" i="4"/>
  <c r="N72" i="4"/>
  <c r="W72" i="4"/>
  <c r="A47" i="8"/>
  <c r="B41" i="13"/>
  <c r="O7" i="4"/>
  <c r="O69" i="4"/>
  <c r="X69" i="4"/>
  <c r="A21" i="9"/>
  <c r="B49" i="13"/>
  <c r="P9" i="4"/>
  <c r="P71" i="4"/>
  <c r="Y71" i="4"/>
  <c r="A38" i="10"/>
  <c r="B62" i="13"/>
  <c r="O5" i="4"/>
  <c r="O67" i="4"/>
  <c r="X67" i="4"/>
  <c r="A3" i="9"/>
  <c r="B47" i="13"/>
  <c r="Q6" i="4"/>
  <c r="Q68" i="4"/>
  <c r="Z68" i="4"/>
  <c r="A12" i="11"/>
  <c r="B70" i="13"/>
  <c r="Q10" i="4"/>
  <c r="Q72" i="4"/>
  <c r="Z72" i="4"/>
  <c r="A47" i="11"/>
  <c r="B74" i="13"/>
  <c r="D41" i="1"/>
  <c r="AA12" i="4"/>
  <c r="K9" i="4"/>
  <c r="K71" i="4"/>
  <c r="T71" i="4"/>
  <c r="A38" i="3"/>
  <c r="B7" i="13"/>
  <c r="L9" i="4"/>
  <c r="L71" i="4"/>
  <c r="U71" i="4"/>
  <c r="A44" i="6"/>
  <c r="B18" i="13"/>
  <c r="M9" i="4"/>
  <c r="M71" i="4"/>
  <c r="V71" i="4"/>
  <c r="A46" i="7"/>
  <c r="B29" i="13"/>
  <c r="N9" i="4"/>
  <c r="N71" i="4"/>
  <c r="W71" i="4"/>
  <c r="A38" i="8"/>
  <c r="B40" i="13"/>
  <c r="O12" i="4"/>
  <c r="O74" i="4"/>
  <c r="X74" i="4"/>
  <c r="A65" i="9"/>
  <c r="B54" i="13"/>
  <c r="P12" i="4"/>
  <c r="P74" i="4"/>
  <c r="Y74" i="4"/>
  <c r="A65" i="10"/>
  <c r="B65" i="13"/>
  <c r="Q5" i="4"/>
  <c r="Q67" i="4"/>
  <c r="Z67" i="4"/>
  <c r="A3" i="11"/>
  <c r="B69" i="13"/>
  <c r="E41" i="1"/>
  <c r="AB12" i="4"/>
  <c r="K8" i="4"/>
  <c r="K70" i="4"/>
  <c r="T70" i="4"/>
  <c r="K12" i="4"/>
  <c r="K74" i="4"/>
  <c r="T74" i="4"/>
  <c r="A65" i="3"/>
  <c r="B10" i="13"/>
  <c r="L8" i="4"/>
  <c r="L70" i="4"/>
  <c r="U70" i="4"/>
  <c r="A36" i="6"/>
  <c r="B17" i="13"/>
  <c r="L12" i="4"/>
  <c r="L74" i="4"/>
  <c r="U74" i="4"/>
  <c r="A77" i="6"/>
  <c r="B21" i="13"/>
  <c r="M8" i="4"/>
  <c r="M70" i="4"/>
  <c r="V70" i="4"/>
  <c r="A36" i="7"/>
  <c r="B28" i="13"/>
  <c r="M12" i="4"/>
  <c r="M74" i="4"/>
  <c r="V74" i="4"/>
  <c r="A73" i="7"/>
  <c r="B32" i="13"/>
  <c r="N8" i="4"/>
  <c r="N70" i="4"/>
  <c r="W70" i="4"/>
  <c r="A30" i="8"/>
  <c r="B39" i="13"/>
  <c r="N12" i="4"/>
  <c r="O11" i="4"/>
  <c r="O73" i="4"/>
  <c r="X73" i="4"/>
  <c r="A56" i="9"/>
  <c r="B53" i="13"/>
  <c r="P7" i="4"/>
  <c r="P69" i="4"/>
  <c r="Y69" i="4"/>
  <c r="A21" i="10"/>
  <c r="B60" i="13"/>
  <c r="P11" i="4"/>
  <c r="P73" i="4"/>
  <c r="Y73" i="4"/>
  <c r="A56" i="10"/>
  <c r="B64" i="13"/>
  <c r="O9" i="4"/>
  <c r="O71" i="4"/>
  <c r="X71" i="4"/>
  <c r="A38" i="9"/>
  <c r="B51" i="13"/>
  <c r="Q8" i="4"/>
  <c r="Q70" i="4"/>
  <c r="Z70" i="4"/>
  <c r="A30" i="11"/>
  <c r="B72" i="13"/>
  <c r="Q12" i="4"/>
  <c r="Q74" i="4"/>
  <c r="Z74" i="4"/>
  <c r="A65" i="11"/>
  <c r="B76" i="13"/>
  <c r="K6" i="4"/>
  <c r="K68" i="4"/>
  <c r="T68" i="4"/>
  <c r="L6" i="4"/>
  <c r="L68" i="4"/>
  <c r="U68" i="4"/>
  <c r="A14" i="6"/>
  <c r="B15" i="13"/>
  <c r="M10" i="4"/>
  <c r="M72" i="4"/>
  <c r="V72" i="4"/>
  <c r="A55" i="7"/>
  <c r="B30" i="13"/>
  <c r="P5" i="4"/>
  <c r="P67" i="4"/>
  <c r="Y67" i="4"/>
  <c r="A3" i="10"/>
  <c r="B58" i="13"/>
  <c r="K5" i="4"/>
  <c r="K67" i="4"/>
  <c r="T67" i="4"/>
  <c r="L5" i="4"/>
  <c r="L67" i="4"/>
  <c r="U67" i="4"/>
  <c r="A3" i="6"/>
  <c r="B14" i="13"/>
  <c r="M5" i="4"/>
  <c r="M67" i="4"/>
  <c r="V67" i="4"/>
  <c r="A3" i="7"/>
  <c r="B25" i="13"/>
  <c r="N5" i="4"/>
  <c r="N67" i="4"/>
  <c r="W67" i="4"/>
  <c r="A3" i="8"/>
  <c r="B36" i="13"/>
  <c r="O6" i="4"/>
  <c r="O68" i="4"/>
  <c r="X68" i="4"/>
  <c r="A12" i="9"/>
  <c r="B48" i="13"/>
  <c r="P8" i="4"/>
  <c r="P70" i="4"/>
  <c r="Y70" i="4"/>
  <c r="A30" i="10"/>
  <c r="B61" i="13"/>
  <c r="Q9" i="4"/>
  <c r="Q71" i="4"/>
  <c r="Z71" i="4"/>
  <c r="A38" i="11"/>
  <c r="B73" i="13"/>
  <c r="K7" i="4"/>
  <c r="K69" i="4"/>
  <c r="T69" i="4"/>
  <c r="K11" i="4"/>
  <c r="K73" i="4"/>
  <c r="T73" i="4"/>
  <c r="A56" i="3"/>
  <c r="B9" i="13"/>
  <c r="L7" i="4"/>
  <c r="L69" i="4"/>
  <c r="U69" i="4"/>
  <c r="A25" i="6"/>
  <c r="B16" i="13"/>
  <c r="L11" i="4"/>
  <c r="L73" i="4"/>
  <c r="U73" i="4"/>
  <c r="A66" i="6"/>
  <c r="B20" i="13"/>
  <c r="M7" i="4"/>
  <c r="M69" i="4"/>
  <c r="V69" i="4"/>
  <c r="A25" i="7"/>
  <c r="B27" i="13"/>
  <c r="M11" i="4"/>
  <c r="M73" i="4"/>
  <c r="V73" i="4"/>
  <c r="A64" i="7"/>
  <c r="B31" i="13"/>
  <c r="N7" i="4"/>
  <c r="N69" i="4"/>
  <c r="W69" i="4"/>
  <c r="A21" i="8"/>
  <c r="B38" i="13"/>
  <c r="N11" i="4"/>
  <c r="N73" i="4"/>
  <c r="W73" i="4"/>
  <c r="A56" i="8"/>
  <c r="B42" i="13"/>
  <c r="O10" i="4"/>
  <c r="O72" i="4"/>
  <c r="X72" i="4"/>
  <c r="A47" i="9"/>
  <c r="B52" i="13"/>
  <c r="P6" i="4"/>
  <c r="P68" i="4"/>
  <c r="Y68" i="4"/>
  <c r="A12" i="10"/>
  <c r="B59" i="13"/>
  <c r="P10" i="4"/>
  <c r="P72" i="4"/>
  <c r="Y72" i="4"/>
  <c r="A47" i="10"/>
  <c r="B63" i="13"/>
  <c r="O8" i="4"/>
  <c r="O70" i="4"/>
  <c r="X70" i="4"/>
  <c r="A30" i="9"/>
  <c r="B50" i="13"/>
  <c r="Q7" i="4"/>
  <c r="Q69" i="4"/>
  <c r="Z69" i="4"/>
  <c r="A21" i="11"/>
  <c r="B71" i="13"/>
  <c r="E16" i="1"/>
  <c r="AB7" i="4"/>
  <c r="D15" i="1"/>
  <c r="X7" i="4"/>
  <c r="C16" i="1"/>
  <c r="Z7" i="4"/>
  <c r="D10" i="1"/>
  <c r="X6" i="4"/>
  <c r="C9" i="1"/>
  <c r="T6" i="4"/>
  <c r="D11" i="1"/>
  <c r="AA6" i="4"/>
  <c r="C10" i="1"/>
  <c r="W6" i="4"/>
  <c r="E9" i="1"/>
  <c r="V6" i="4"/>
  <c r="D39" i="1"/>
  <c r="U12" i="4"/>
  <c r="E39" i="1"/>
  <c r="V12" i="4"/>
  <c r="D34" i="1"/>
  <c r="U11" i="4"/>
  <c r="AD33" i="4"/>
  <c r="AD59" i="4"/>
  <c r="C55" i="11"/>
  <c r="E34" i="1"/>
  <c r="V11" i="4"/>
  <c r="AE33" i="4"/>
  <c r="AE59" i="4"/>
  <c r="D55" i="11"/>
  <c r="E29" i="1"/>
  <c r="V10" i="4"/>
  <c r="D29" i="1"/>
  <c r="U10" i="4"/>
  <c r="C24" i="1"/>
  <c r="T9" i="4"/>
  <c r="E24" i="1"/>
  <c r="V9" i="4"/>
  <c r="E19" i="1"/>
  <c r="V8" i="4"/>
  <c r="D19" i="1"/>
  <c r="U8" i="4"/>
  <c r="A21" i="3"/>
  <c r="B5" i="13"/>
  <c r="A3" i="3"/>
  <c r="B3" i="13"/>
  <c r="C80" i="13"/>
  <c r="A12" i="3"/>
  <c r="B4" i="13"/>
  <c r="A30" i="3"/>
  <c r="B6" i="13"/>
  <c r="H74" i="13"/>
  <c r="H70" i="13"/>
  <c r="H76" i="13"/>
  <c r="H69" i="13"/>
  <c r="H73" i="13"/>
  <c r="H75" i="13"/>
  <c r="H72" i="13"/>
  <c r="H71" i="13"/>
  <c r="N71" i="13"/>
  <c r="D158" i="14"/>
  <c r="P71" i="13"/>
  <c r="E158" i="14"/>
  <c r="J71" i="13"/>
  <c r="B158" i="14"/>
  <c r="A158" i="14"/>
  <c r="O71" i="13"/>
  <c r="C158" i="14"/>
  <c r="O52" i="13"/>
  <c r="C111" i="14"/>
  <c r="N52" i="13"/>
  <c r="D111" i="14"/>
  <c r="J52" i="13"/>
  <c r="B111" i="14"/>
  <c r="A111" i="14"/>
  <c r="P52" i="13"/>
  <c r="E111" i="14"/>
  <c r="O76" i="13"/>
  <c r="C163" i="14"/>
  <c r="N76" i="13"/>
  <c r="D163" i="14"/>
  <c r="J76" i="13"/>
  <c r="B163" i="14"/>
  <c r="A163" i="14"/>
  <c r="P76" i="13"/>
  <c r="E163" i="14"/>
  <c r="J32" i="13"/>
  <c r="B63" i="14"/>
  <c r="A63" i="14"/>
  <c r="P32" i="13"/>
  <c r="E63" i="14"/>
  <c r="O32" i="13"/>
  <c r="C63" i="14"/>
  <c r="N32" i="13"/>
  <c r="D63" i="14"/>
  <c r="N10" i="13"/>
  <c r="D13" i="14"/>
  <c r="C96" i="13"/>
  <c r="O10" i="13"/>
  <c r="C13" i="14"/>
  <c r="P10" i="13"/>
  <c r="E13" i="14"/>
  <c r="C87" i="13"/>
  <c r="J10" i="13"/>
  <c r="B13" i="14"/>
  <c r="A13" i="14"/>
  <c r="J65" i="13"/>
  <c r="B138" i="14"/>
  <c r="A138" i="14"/>
  <c r="P65" i="13"/>
  <c r="E138" i="14"/>
  <c r="O65" i="13"/>
  <c r="C138" i="14"/>
  <c r="N65" i="13"/>
  <c r="D138" i="14"/>
  <c r="O18" i="13"/>
  <c r="C35" i="14"/>
  <c r="P18" i="13"/>
  <c r="E35" i="14"/>
  <c r="J18" i="13"/>
  <c r="B35" i="14"/>
  <c r="A35" i="14"/>
  <c r="N18" i="13"/>
  <c r="D35" i="14"/>
  <c r="P70" i="13"/>
  <c r="E157" i="14"/>
  <c r="O70" i="13"/>
  <c r="C157" i="14"/>
  <c r="N70" i="13"/>
  <c r="D157" i="14"/>
  <c r="J70" i="13"/>
  <c r="B157" i="14"/>
  <c r="A157" i="14"/>
  <c r="O41" i="13"/>
  <c r="C86" i="14"/>
  <c r="N41" i="13"/>
  <c r="D86" i="14"/>
  <c r="J41" i="13"/>
  <c r="B86" i="14"/>
  <c r="A86" i="14"/>
  <c r="P41" i="13"/>
  <c r="E86" i="14"/>
  <c r="P8" i="13"/>
  <c r="E11" i="14"/>
  <c r="C85" i="13"/>
  <c r="J8" i="13"/>
  <c r="B11" i="14"/>
  <c r="A11" i="14"/>
  <c r="N8" i="13"/>
  <c r="D11" i="14"/>
  <c r="C94" i="13"/>
  <c r="O8" i="13"/>
  <c r="C11" i="14"/>
  <c r="P31" i="13"/>
  <c r="E62" i="14"/>
  <c r="O31" i="13"/>
  <c r="C62" i="14"/>
  <c r="J31" i="13"/>
  <c r="B62" i="14"/>
  <c r="A62" i="14"/>
  <c r="N31" i="13"/>
  <c r="D62" i="14"/>
  <c r="J9" i="13"/>
  <c r="B12" i="14"/>
  <c r="A12" i="14"/>
  <c r="N9" i="13"/>
  <c r="D12" i="14"/>
  <c r="C95" i="13"/>
  <c r="O9" i="13"/>
  <c r="C12" i="14"/>
  <c r="P9" i="13"/>
  <c r="E12" i="14"/>
  <c r="C86" i="13"/>
  <c r="P64" i="13"/>
  <c r="E137" i="14"/>
  <c r="J64" i="13"/>
  <c r="B137" i="14"/>
  <c r="A137" i="14"/>
  <c r="O64" i="13"/>
  <c r="C137" i="14"/>
  <c r="N64" i="13"/>
  <c r="D137" i="14"/>
  <c r="N69" i="13"/>
  <c r="D156" i="14"/>
  <c r="J69" i="13"/>
  <c r="B156" i="14"/>
  <c r="A156" i="14"/>
  <c r="O69" i="13"/>
  <c r="C156" i="14"/>
  <c r="P69" i="13"/>
  <c r="E156" i="14"/>
  <c r="N29" i="13"/>
  <c r="D60" i="14"/>
  <c r="P29" i="13"/>
  <c r="E60" i="14"/>
  <c r="O29" i="13"/>
  <c r="C60" i="14"/>
  <c r="J29" i="13"/>
  <c r="B60" i="14"/>
  <c r="A60" i="14"/>
  <c r="P74" i="13"/>
  <c r="E161" i="14"/>
  <c r="O74" i="13"/>
  <c r="C161" i="14"/>
  <c r="N74" i="13"/>
  <c r="D161" i="14"/>
  <c r="J74" i="13"/>
  <c r="B161" i="14"/>
  <c r="A161" i="14"/>
  <c r="P19" i="13"/>
  <c r="E36" i="14"/>
  <c r="J19" i="13"/>
  <c r="B36" i="14"/>
  <c r="A36" i="14"/>
  <c r="N19" i="13"/>
  <c r="D36" i="14"/>
  <c r="O19" i="13"/>
  <c r="C36" i="14"/>
  <c r="O63" i="13"/>
  <c r="C136" i="14"/>
  <c r="N63" i="13"/>
  <c r="D136" i="14"/>
  <c r="J63" i="13"/>
  <c r="B136" i="14"/>
  <c r="A136" i="14"/>
  <c r="P63" i="13"/>
  <c r="E136" i="14"/>
  <c r="N51" i="13"/>
  <c r="D110" i="14"/>
  <c r="P51" i="13"/>
  <c r="E110" i="14"/>
  <c r="O51" i="13"/>
  <c r="C110" i="14"/>
  <c r="J51" i="13"/>
  <c r="B110" i="14"/>
  <c r="A110" i="14"/>
  <c r="N21" i="13"/>
  <c r="D38" i="14"/>
  <c r="O21" i="13"/>
  <c r="C38" i="14"/>
  <c r="P21" i="13"/>
  <c r="E38" i="14"/>
  <c r="J21" i="13"/>
  <c r="B38" i="14"/>
  <c r="A38" i="14"/>
  <c r="N40" i="13"/>
  <c r="D85" i="14"/>
  <c r="P40" i="13"/>
  <c r="E85" i="14"/>
  <c r="O40" i="13"/>
  <c r="C85" i="14"/>
  <c r="J40" i="13"/>
  <c r="B85" i="14"/>
  <c r="A85" i="14"/>
  <c r="N62" i="13"/>
  <c r="D135" i="14"/>
  <c r="P62" i="13"/>
  <c r="E135" i="14"/>
  <c r="J62" i="13"/>
  <c r="B135" i="14"/>
  <c r="A135" i="14"/>
  <c r="O62" i="13"/>
  <c r="C135" i="14"/>
  <c r="P42" i="13"/>
  <c r="E87" i="14"/>
  <c r="O42" i="13"/>
  <c r="C87" i="14"/>
  <c r="J42" i="13"/>
  <c r="B87" i="14"/>
  <c r="A87" i="14"/>
  <c r="N42" i="13"/>
  <c r="D87" i="14"/>
  <c r="J20" i="13"/>
  <c r="B37" i="14"/>
  <c r="A37" i="14"/>
  <c r="N20" i="13"/>
  <c r="D37" i="14"/>
  <c r="O20" i="13"/>
  <c r="C37" i="14"/>
  <c r="P20" i="13"/>
  <c r="E37" i="14"/>
  <c r="P73" i="13"/>
  <c r="E160" i="14"/>
  <c r="J73" i="13"/>
  <c r="B160" i="14"/>
  <c r="A160" i="14"/>
  <c r="O73" i="13"/>
  <c r="C160" i="14"/>
  <c r="N73" i="13"/>
  <c r="D160" i="14"/>
  <c r="O30" i="13"/>
  <c r="C61" i="14"/>
  <c r="N30" i="13"/>
  <c r="D61" i="14"/>
  <c r="J30" i="13"/>
  <c r="B61" i="14"/>
  <c r="A61" i="14"/>
  <c r="P30" i="13"/>
  <c r="E61" i="14"/>
  <c r="O72" i="13"/>
  <c r="C159" i="14"/>
  <c r="N72" i="13"/>
  <c r="D159" i="14"/>
  <c r="J72" i="13"/>
  <c r="B159" i="14"/>
  <c r="A159" i="14"/>
  <c r="P72" i="13"/>
  <c r="E159" i="14"/>
  <c r="P53" i="13"/>
  <c r="E112" i="14"/>
  <c r="O53" i="13"/>
  <c r="C112" i="14"/>
  <c r="J53" i="13"/>
  <c r="B112" i="14"/>
  <c r="A112" i="14"/>
  <c r="N53" i="13"/>
  <c r="D112" i="14"/>
  <c r="J54" i="13"/>
  <c r="B113" i="14"/>
  <c r="A113" i="14"/>
  <c r="P54" i="13"/>
  <c r="E113" i="14"/>
  <c r="O54" i="13"/>
  <c r="C113" i="14"/>
  <c r="N54" i="13"/>
  <c r="D113" i="14"/>
  <c r="O7" i="13"/>
  <c r="C10" i="14"/>
  <c r="P7" i="13"/>
  <c r="E10" i="14"/>
  <c r="C84" i="13"/>
  <c r="J7" i="13"/>
  <c r="B10" i="14"/>
  <c r="A10" i="14"/>
  <c r="N7" i="13"/>
  <c r="D10" i="14"/>
  <c r="C93" i="13"/>
  <c r="N75" i="13"/>
  <c r="D162" i="14"/>
  <c r="P75" i="13"/>
  <c r="E162" i="14"/>
  <c r="J75" i="13"/>
  <c r="B162" i="14"/>
  <c r="A162" i="14"/>
  <c r="O75" i="13"/>
  <c r="C162" i="14"/>
  <c r="M4" i="9"/>
  <c r="M24" i="7"/>
  <c r="V36" i="4"/>
  <c r="V62" i="4"/>
  <c r="D64" i="8"/>
  <c r="N74" i="4"/>
  <c r="W74" i="4"/>
  <c r="A65" i="8"/>
  <c r="B43" i="13"/>
  <c r="Y31" i="4"/>
  <c r="Y57" i="4"/>
  <c r="D47" i="9"/>
  <c r="W31" i="4"/>
  <c r="W57" i="4"/>
  <c r="B47" i="9"/>
  <c r="W30" i="4"/>
  <c r="W56" i="4"/>
  <c r="B46" i="9"/>
  <c r="Y32" i="4"/>
  <c r="Y58" i="4"/>
  <c r="D48" i="9"/>
  <c r="X30" i="4"/>
  <c r="X56" i="4"/>
  <c r="C46" i="9"/>
  <c r="W32" i="4"/>
  <c r="W58" i="4"/>
  <c r="B48" i="9"/>
  <c r="X31" i="4"/>
  <c r="X57" i="4"/>
  <c r="C47" i="9"/>
  <c r="Y30" i="4"/>
  <c r="Y56" i="4"/>
  <c r="D46" i="9"/>
  <c r="X32" i="4"/>
  <c r="X58" i="4"/>
  <c r="C48" i="9"/>
  <c r="M23" i="4"/>
  <c r="M49" i="4"/>
  <c r="D22" i="3"/>
  <c r="L22" i="4"/>
  <c r="L48" i="4"/>
  <c r="C21" i="3"/>
  <c r="K21" i="4"/>
  <c r="K47" i="4"/>
  <c r="B20" i="3"/>
  <c r="M22" i="4"/>
  <c r="M48" i="4"/>
  <c r="D21" i="3"/>
  <c r="L23" i="4"/>
  <c r="L49" i="4"/>
  <c r="C22" i="3"/>
  <c r="K22" i="4"/>
  <c r="K48" i="4"/>
  <c r="B21" i="3"/>
  <c r="M21" i="4"/>
  <c r="M47" i="4"/>
  <c r="D20" i="3"/>
  <c r="K23" i="4"/>
  <c r="K49" i="4"/>
  <c r="B22" i="3"/>
  <c r="L21" i="4"/>
  <c r="L47" i="4"/>
  <c r="C20" i="3"/>
  <c r="AA17" i="4"/>
  <c r="AA43" i="4"/>
  <c r="C4" i="10"/>
  <c r="AA15" i="4"/>
  <c r="AA41" i="4"/>
  <c r="C2" i="10"/>
  <c r="AA16" i="4"/>
  <c r="AA42" i="4"/>
  <c r="C3" i="10"/>
  <c r="Z15" i="4"/>
  <c r="Z41" i="4"/>
  <c r="B2" i="10"/>
  <c r="AB16" i="4"/>
  <c r="AB42" i="4"/>
  <c r="D3" i="10"/>
  <c r="Z16" i="4"/>
  <c r="Z42" i="4"/>
  <c r="B3" i="10"/>
  <c r="AB15" i="4"/>
  <c r="AB41" i="4"/>
  <c r="D2" i="10"/>
  <c r="AB17" i="4"/>
  <c r="AB43" i="4"/>
  <c r="D4" i="10"/>
  <c r="L4" i="10"/>
  <c r="M4" i="10"/>
  <c r="Z17" i="4"/>
  <c r="Z43" i="4"/>
  <c r="B4" i="10"/>
  <c r="AB21" i="4"/>
  <c r="AB47" i="4"/>
  <c r="D20" i="10"/>
  <c r="AA23" i="4"/>
  <c r="AA49" i="4"/>
  <c r="C22" i="10"/>
  <c r="Z21" i="4"/>
  <c r="Z47" i="4"/>
  <c r="B20" i="10"/>
  <c r="AB22" i="4"/>
  <c r="AB48" i="4"/>
  <c r="D21" i="10"/>
  <c r="Z22" i="4"/>
  <c r="Z48" i="4"/>
  <c r="B21" i="10"/>
  <c r="AB23" i="4"/>
  <c r="AB49" i="4"/>
  <c r="D22" i="10"/>
  <c r="L22" i="10"/>
  <c r="M22" i="10"/>
  <c r="AA21" i="4"/>
  <c r="AA47" i="4"/>
  <c r="C20" i="10"/>
  <c r="Z23" i="4"/>
  <c r="Z49" i="4"/>
  <c r="B22" i="10"/>
  <c r="AA22" i="4"/>
  <c r="AA48" i="4"/>
  <c r="C21" i="10"/>
  <c r="L38" i="4"/>
  <c r="L64" i="4"/>
  <c r="C66" i="3"/>
  <c r="K37" i="4"/>
  <c r="K63" i="4"/>
  <c r="B65" i="3"/>
  <c r="M38" i="4"/>
  <c r="M64" i="4"/>
  <c r="D66" i="3"/>
  <c r="K36" i="4"/>
  <c r="K62" i="4"/>
  <c r="B64" i="3"/>
  <c r="M36" i="4"/>
  <c r="M62" i="4"/>
  <c r="D64" i="3"/>
  <c r="K38" i="4"/>
  <c r="K64" i="4"/>
  <c r="B66" i="3"/>
  <c r="M37" i="4"/>
  <c r="M63" i="4"/>
  <c r="D65" i="3"/>
  <c r="L36" i="4"/>
  <c r="L62" i="4"/>
  <c r="C64" i="3"/>
  <c r="L37" i="4"/>
  <c r="L63" i="4"/>
  <c r="C65" i="3"/>
  <c r="P29" i="4"/>
  <c r="P55" i="4"/>
  <c r="D45" i="6"/>
  <c r="O27" i="4"/>
  <c r="O53" i="4"/>
  <c r="C43" i="6"/>
  <c r="N29" i="4"/>
  <c r="N55" i="4"/>
  <c r="B45" i="6"/>
  <c r="N28" i="4"/>
  <c r="N54" i="4"/>
  <c r="B44" i="6"/>
  <c r="O28" i="4"/>
  <c r="O54" i="4"/>
  <c r="C44" i="6"/>
  <c r="P27" i="4"/>
  <c r="P53" i="4"/>
  <c r="D43" i="6"/>
  <c r="O29" i="4"/>
  <c r="O55" i="4"/>
  <c r="C45" i="6"/>
  <c r="N27" i="4"/>
  <c r="N53" i="4"/>
  <c r="B43" i="6"/>
  <c r="P28" i="4"/>
  <c r="P54" i="4"/>
  <c r="D44" i="6"/>
  <c r="U31" i="4"/>
  <c r="U57" i="4"/>
  <c r="C47" i="8"/>
  <c r="V32" i="4"/>
  <c r="V58" i="4"/>
  <c r="D48" i="8"/>
  <c r="U30" i="4"/>
  <c r="U56" i="4"/>
  <c r="C46" i="8"/>
  <c r="T32" i="4"/>
  <c r="T58" i="4"/>
  <c r="B48" i="8"/>
  <c r="V30" i="4"/>
  <c r="V56" i="4"/>
  <c r="D46" i="8"/>
  <c r="U32" i="4"/>
  <c r="U58" i="4"/>
  <c r="C48" i="8"/>
  <c r="T30" i="4"/>
  <c r="T56" i="4"/>
  <c r="B46" i="8"/>
  <c r="V31" i="4"/>
  <c r="V57" i="4"/>
  <c r="D47" i="8"/>
  <c r="T31" i="4"/>
  <c r="T57" i="4"/>
  <c r="B47" i="8"/>
  <c r="M31" i="4"/>
  <c r="M57" i="4"/>
  <c r="D47" i="3"/>
  <c r="L30" i="4"/>
  <c r="L56" i="4"/>
  <c r="C46" i="3"/>
  <c r="M30" i="4"/>
  <c r="M56" i="4"/>
  <c r="D46" i="3"/>
  <c r="M32" i="4"/>
  <c r="M58" i="4"/>
  <c r="D48" i="3"/>
  <c r="L48" i="3"/>
  <c r="M48" i="3"/>
  <c r="L31" i="4"/>
  <c r="L57" i="4"/>
  <c r="C47" i="3"/>
  <c r="K30" i="4"/>
  <c r="K56" i="4"/>
  <c r="B46" i="3"/>
  <c r="L32" i="4"/>
  <c r="L58" i="4"/>
  <c r="C48" i="3"/>
  <c r="K31" i="4"/>
  <c r="K57" i="4"/>
  <c r="B47" i="3"/>
  <c r="K32" i="4"/>
  <c r="K58" i="4"/>
  <c r="B48" i="3"/>
  <c r="AB18" i="4"/>
  <c r="AB44" i="4"/>
  <c r="D11" i="10"/>
  <c r="Z20" i="4"/>
  <c r="Z46" i="4"/>
  <c r="B13" i="10"/>
  <c r="Z19" i="4"/>
  <c r="Z45" i="4"/>
  <c r="B12" i="10"/>
  <c r="AB19" i="4"/>
  <c r="AB45" i="4"/>
  <c r="D12" i="10"/>
  <c r="L12" i="10"/>
  <c r="M12" i="10"/>
  <c r="AA18" i="4"/>
  <c r="AA44" i="4"/>
  <c r="C11" i="10"/>
  <c r="AB20" i="4"/>
  <c r="AB46" i="4"/>
  <c r="D13" i="10"/>
  <c r="AA19" i="4"/>
  <c r="AA45" i="4"/>
  <c r="C12" i="10"/>
  <c r="Z18" i="4"/>
  <c r="Z44" i="4"/>
  <c r="B11" i="10"/>
  <c r="AA20" i="4"/>
  <c r="AA46" i="4"/>
  <c r="C13" i="10"/>
  <c r="M35" i="4"/>
  <c r="M61" i="4"/>
  <c r="D57" i="3"/>
  <c r="L34" i="4"/>
  <c r="L60" i="4"/>
  <c r="C56" i="3"/>
  <c r="K33" i="4"/>
  <c r="K59" i="4"/>
  <c r="B55" i="3"/>
  <c r="L33" i="4"/>
  <c r="L59" i="4"/>
  <c r="C55" i="3"/>
  <c r="L35" i="4"/>
  <c r="L61" i="4"/>
  <c r="C57" i="3"/>
  <c r="K34" i="4"/>
  <c r="K60" i="4"/>
  <c r="B56" i="3"/>
  <c r="M33" i="4"/>
  <c r="M59" i="4"/>
  <c r="D55" i="3"/>
  <c r="K35" i="4"/>
  <c r="K61" i="4"/>
  <c r="B57" i="3"/>
  <c r="M34" i="4"/>
  <c r="M60" i="4"/>
  <c r="D56" i="3"/>
  <c r="L17" i="4"/>
  <c r="L43" i="4"/>
  <c r="C4" i="3"/>
  <c r="M15" i="4"/>
  <c r="M41" i="4"/>
  <c r="D2" i="3"/>
  <c r="L16" i="4"/>
  <c r="L42" i="4"/>
  <c r="C3" i="3"/>
  <c r="M16" i="4"/>
  <c r="M42" i="4"/>
  <c r="D3" i="3"/>
  <c r="L3" i="3"/>
  <c r="M3" i="3"/>
  <c r="K16" i="4"/>
  <c r="K42" i="4"/>
  <c r="B3" i="3"/>
  <c r="K15" i="4"/>
  <c r="K41" i="4"/>
  <c r="B2" i="3"/>
  <c r="M17" i="4"/>
  <c r="M43" i="4"/>
  <c r="D4" i="3"/>
  <c r="L4" i="3"/>
  <c r="M4" i="3"/>
  <c r="K17" i="4"/>
  <c r="K43" i="4"/>
  <c r="B4" i="3"/>
  <c r="L15" i="4"/>
  <c r="L41" i="4"/>
  <c r="C2" i="3"/>
  <c r="AB33" i="4"/>
  <c r="AB59" i="4"/>
  <c r="D55" i="10"/>
  <c r="AA35" i="4"/>
  <c r="AA61" i="4"/>
  <c r="C57" i="10"/>
  <c r="Z33" i="4"/>
  <c r="Z59" i="4"/>
  <c r="B55" i="10"/>
  <c r="AB34" i="4"/>
  <c r="AB60" i="4"/>
  <c r="D56" i="10"/>
  <c r="Z34" i="4"/>
  <c r="Z60" i="4"/>
  <c r="B56" i="10"/>
  <c r="AB35" i="4"/>
  <c r="AB61" i="4"/>
  <c r="D57" i="10"/>
  <c r="AA33" i="4"/>
  <c r="AA59" i="4"/>
  <c r="C55" i="10"/>
  <c r="Z35" i="4"/>
  <c r="Z61" i="4"/>
  <c r="B57" i="10"/>
  <c r="AA34" i="4"/>
  <c r="AA60" i="4"/>
  <c r="C56" i="10"/>
  <c r="P25" i="4"/>
  <c r="P51" i="4"/>
  <c r="D36" i="6"/>
  <c r="L36" i="6"/>
  <c r="M36" i="6"/>
  <c r="N25" i="4"/>
  <c r="N51" i="4"/>
  <c r="B36" i="6"/>
  <c r="P24" i="4"/>
  <c r="P50" i="4"/>
  <c r="D35" i="6"/>
  <c r="O26" i="4"/>
  <c r="O52" i="4"/>
  <c r="C37" i="6"/>
  <c r="P26" i="4"/>
  <c r="P52" i="4"/>
  <c r="D37" i="6"/>
  <c r="L37" i="6"/>
  <c r="M37" i="6"/>
  <c r="O24" i="4"/>
  <c r="O50" i="4"/>
  <c r="C35" i="6"/>
  <c r="N26" i="4"/>
  <c r="N52" i="4"/>
  <c r="B37" i="6"/>
  <c r="O25" i="4"/>
  <c r="O51" i="4"/>
  <c r="C36" i="6"/>
  <c r="N24" i="4"/>
  <c r="N50" i="4"/>
  <c r="B35" i="6"/>
  <c r="S27" i="4"/>
  <c r="S53" i="4"/>
  <c r="D45" i="7"/>
  <c r="R29" i="4"/>
  <c r="R55" i="4"/>
  <c r="C47" i="7"/>
  <c r="Q28" i="4"/>
  <c r="Q54" i="4"/>
  <c r="B46" i="7"/>
  <c r="R28" i="4"/>
  <c r="R54" i="4"/>
  <c r="C46" i="7"/>
  <c r="S28" i="4"/>
  <c r="S54" i="4"/>
  <c r="D46" i="7"/>
  <c r="Q29" i="4"/>
  <c r="Q55" i="4"/>
  <c r="B47" i="7"/>
  <c r="S29" i="4"/>
  <c r="S55" i="4"/>
  <c r="D47" i="7"/>
  <c r="R27" i="4"/>
  <c r="R53" i="4"/>
  <c r="C45" i="7"/>
  <c r="Q27" i="4"/>
  <c r="Q53" i="4"/>
  <c r="B45" i="7"/>
  <c r="O31" i="4"/>
  <c r="O57" i="4"/>
  <c r="C55" i="6"/>
  <c r="P32" i="4"/>
  <c r="P58" i="4"/>
  <c r="D56" i="6"/>
  <c r="P30" i="4"/>
  <c r="P56" i="4"/>
  <c r="D54" i="6"/>
  <c r="O32" i="4"/>
  <c r="O58" i="4"/>
  <c r="C56" i="6"/>
  <c r="N30" i="4"/>
  <c r="N56" i="4"/>
  <c r="B54" i="6"/>
  <c r="P31" i="4"/>
  <c r="P57" i="4"/>
  <c r="D55" i="6"/>
  <c r="N31" i="4"/>
  <c r="N57" i="4"/>
  <c r="B55" i="6"/>
  <c r="O30" i="4"/>
  <c r="O56" i="4"/>
  <c r="C54" i="6"/>
  <c r="N32" i="4"/>
  <c r="N58" i="4"/>
  <c r="B56" i="6"/>
  <c r="AA31" i="4"/>
  <c r="AA57" i="4"/>
  <c r="C47" i="10"/>
  <c r="AA30" i="4"/>
  <c r="AA56" i="4"/>
  <c r="C46" i="10"/>
  <c r="AB30" i="4"/>
  <c r="AB56" i="4"/>
  <c r="D46" i="10"/>
  <c r="AA32" i="4"/>
  <c r="AA58" i="4"/>
  <c r="C48" i="10"/>
  <c r="Z30" i="4"/>
  <c r="Z56" i="4"/>
  <c r="B46" i="10"/>
  <c r="AB31" i="4"/>
  <c r="AB57" i="4"/>
  <c r="D47" i="10"/>
  <c r="Z31" i="4"/>
  <c r="Z57" i="4"/>
  <c r="B47" i="10"/>
  <c r="AB32" i="4"/>
  <c r="AB58" i="4"/>
  <c r="D48" i="10"/>
  <c r="Z32" i="4"/>
  <c r="Z58" i="4"/>
  <c r="B48" i="10"/>
  <c r="V21" i="4"/>
  <c r="V47" i="4"/>
  <c r="D20" i="8"/>
  <c r="U23" i="4"/>
  <c r="U49" i="4"/>
  <c r="C22" i="8"/>
  <c r="T21" i="4"/>
  <c r="T47" i="4"/>
  <c r="B20" i="8"/>
  <c r="U22" i="4"/>
  <c r="U48" i="4"/>
  <c r="C21" i="8"/>
  <c r="V22" i="4"/>
  <c r="V48" i="4"/>
  <c r="D21" i="8"/>
  <c r="L21" i="8"/>
  <c r="M21" i="8"/>
  <c r="T22" i="4"/>
  <c r="T48" i="4"/>
  <c r="B21" i="8"/>
  <c r="V23" i="4"/>
  <c r="V49" i="4"/>
  <c r="D22" i="8"/>
  <c r="U21" i="4"/>
  <c r="U47" i="4"/>
  <c r="C20" i="8"/>
  <c r="T23" i="4"/>
  <c r="T49" i="4"/>
  <c r="B22" i="8"/>
  <c r="P21" i="4"/>
  <c r="P47" i="4"/>
  <c r="D24" i="6"/>
  <c r="O23" i="4"/>
  <c r="O49" i="4"/>
  <c r="C26" i="6"/>
  <c r="N21" i="4"/>
  <c r="N47" i="4"/>
  <c r="B24" i="6"/>
  <c r="P22" i="4"/>
  <c r="P48" i="4"/>
  <c r="D25" i="6"/>
  <c r="N22" i="4"/>
  <c r="N48" i="4"/>
  <c r="B25" i="6"/>
  <c r="P23" i="4"/>
  <c r="P49" i="4"/>
  <c r="D26" i="6"/>
  <c r="L26" i="6"/>
  <c r="M26" i="6"/>
  <c r="O21" i="4"/>
  <c r="O47" i="4"/>
  <c r="C24" i="6"/>
  <c r="N23" i="4"/>
  <c r="N49" i="4"/>
  <c r="B26" i="6"/>
  <c r="O22" i="4"/>
  <c r="O48" i="4"/>
  <c r="C25" i="6"/>
  <c r="AB25" i="4"/>
  <c r="AB51" i="4"/>
  <c r="D30" i="10"/>
  <c r="Z25" i="4"/>
  <c r="Z51" i="4"/>
  <c r="B30" i="10"/>
  <c r="AB26" i="4"/>
  <c r="AB52" i="4"/>
  <c r="D31" i="10"/>
  <c r="L31" i="10"/>
  <c r="AA24" i="4"/>
  <c r="AA50" i="4"/>
  <c r="C29" i="10"/>
  <c r="Z26" i="4"/>
  <c r="Z52" i="4"/>
  <c r="B31" i="10"/>
  <c r="AA25" i="4"/>
  <c r="AA51" i="4"/>
  <c r="C30" i="10"/>
  <c r="AB24" i="4"/>
  <c r="AB50" i="4"/>
  <c r="D29" i="10"/>
  <c r="AA26" i="4"/>
  <c r="AA52" i="4"/>
  <c r="C31" i="10"/>
  <c r="Z24" i="4"/>
  <c r="Z50" i="4"/>
  <c r="B29" i="10"/>
  <c r="P17" i="4"/>
  <c r="P43" i="4"/>
  <c r="D4" i="6"/>
  <c r="L4" i="6"/>
  <c r="M4" i="6"/>
  <c r="O16" i="4"/>
  <c r="O42" i="4"/>
  <c r="C3" i="6"/>
  <c r="O15" i="4"/>
  <c r="O41" i="4"/>
  <c r="C2" i="6"/>
  <c r="P16" i="4"/>
  <c r="P42" i="4"/>
  <c r="D3" i="6"/>
  <c r="N17" i="4"/>
  <c r="N43" i="4"/>
  <c r="B4" i="6"/>
  <c r="P15" i="4"/>
  <c r="P41" i="4"/>
  <c r="D2" i="6"/>
  <c r="O17" i="4"/>
  <c r="O43" i="4"/>
  <c r="C4" i="6"/>
  <c r="N16" i="4"/>
  <c r="N42" i="4"/>
  <c r="B3" i="6"/>
  <c r="N15" i="4"/>
  <c r="N41" i="4"/>
  <c r="B2" i="6"/>
  <c r="P20" i="4"/>
  <c r="P46" i="4"/>
  <c r="D15" i="6"/>
  <c r="L15" i="6"/>
  <c r="M15" i="6"/>
  <c r="O19" i="4"/>
  <c r="O45" i="4"/>
  <c r="C14" i="6"/>
  <c r="N18" i="4"/>
  <c r="N44" i="4"/>
  <c r="B13" i="6"/>
  <c r="P19" i="4"/>
  <c r="P45" i="4"/>
  <c r="D14" i="6"/>
  <c r="O20" i="4"/>
  <c r="O46" i="4"/>
  <c r="C15" i="6"/>
  <c r="N19" i="4"/>
  <c r="N45" i="4"/>
  <c r="B14" i="6"/>
  <c r="P18" i="4"/>
  <c r="P44" i="4"/>
  <c r="D13" i="6"/>
  <c r="N20" i="4"/>
  <c r="N46" i="4"/>
  <c r="B15" i="6"/>
  <c r="O18" i="4"/>
  <c r="O44" i="4"/>
  <c r="C13" i="6"/>
  <c r="Y27" i="4"/>
  <c r="Y53" i="4"/>
  <c r="D37" i="9"/>
  <c r="X29" i="4"/>
  <c r="X55" i="4"/>
  <c r="C39" i="9"/>
  <c r="W27" i="4"/>
  <c r="W53" i="4"/>
  <c r="B37" i="9"/>
  <c r="X28" i="4"/>
  <c r="X54" i="4"/>
  <c r="C38" i="9"/>
  <c r="Y28" i="4"/>
  <c r="Y54" i="4"/>
  <c r="D38" i="9"/>
  <c r="W28" i="4"/>
  <c r="W54" i="4"/>
  <c r="B38" i="9"/>
  <c r="Y29" i="4"/>
  <c r="Y55" i="4"/>
  <c r="D39" i="9"/>
  <c r="X27" i="4"/>
  <c r="X53" i="4"/>
  <c r="C37" i="9"/>
  <c r="W29" i="4"/>
  <c r="W55" i="4"/>
  <c r="B39" i="9"/>
  <c r="V37" i="4"/>
  <c r="V63" i="4"/>
  <c r="D65" i="8"/>
  <c r="T37" i="4"/>
  <c r="T63" i="4"/>
  <c r="B65" i="8"/>
  <c r="U38" i="4"/>
  <c r="U64" i="4"/>
  <c r="C66" i="8"/>
  <c r="V38" i="4"/>
  <c r="V64" i="4"/>
  <c r="D66" i="8"/>
  <c r="U36" i="4"/>
  <c r="U62" i="4"/>
  <c r="C64" i="8"/>
  <c r="T38" i="4"/>
  <c r="T64" i="4"/>
  <c r="B66" i="8"/>
  <c r="U37" i="4"/>
  <c r="U63" i="4"/>
  <c r="C65" i="8"/>
  <c r="T36" i="4"/>
  <c r="T62" i="4"/>
  <c r="B64" i="8"/>
  <c r="P37" i="4"/>
  <c r="P63" i="4"/>
  <c r="D77" i="6"/>
  <c r="N37" i="4"/>
  <c r="N63" i="4"/>
  <c r="B77" i="6"/>
  <c r="N36" i="4"/>
  <c r="N62" i="4"/>
  <c r="B76" i="6"/>
  <c r="P38" i="4"/>
  <c r="P64" i="4"/>
  <c r="D78" i="6"/>
  <c r="O36" i="4"/>
  <c r="O62" i="4"/>
  <c r="C76" i="6"/>
  <c r="N38" i="4"/>
  <c r="N64" i="4"/>
  <c r="B78" i="6"/>
  <c r="O37" i="4"/>
  <c r="O63" i="4"/>
  <c r="C77" i="6"/>
  <c r="P36" i="4"/>
  <c r="P62" i="4"/>
  <c r="D76" i="6"/>
  <c r="O38" i="4"/>
  <c r="O64" i="4"/>
  <c r="C78" i="6"/>
  <c r="V29" i="4"/>
  <c r="V55" i="4"/>
  <c r="D39" i="8"/>
  <c r="U27" i="4"/>
  <c r="U53" i="4"/>
  <c r="C37" i="8"/>
  <c r="T29" i="4"/>
  <c r="T55" i="4"/>
  <c r="B39" i="8"/>
  <c r="U28" i="4"/>
  <c r="U54" i="4"/>
  <c r="C38" i="8"/>
  <c r="V27" i="4"/>
  <c r="V53" i="4"/>
  <c r="D37" i="8"/>
  <c r="U29" i="4"/>
  <c r="U55" i="4"/>
  <c r="C39" i="8"/>
  <c r="T27" i="4"/>
  <c r="T53" i="4"/>
  <c r="B37" i="8"/>
  <c r="V28" i="4"/>
  <c r="V54" i="4"/>
  <c r="D38" i="8"/>
  <c r="T28" i="4"/>
  <c r="T54" i="4"/>
  <c r="B38" i="8"/>
  <c r="AB29" i="4"/>
  <c r="AB55" i="4"/>
  <c r="D39" i="10"/>
  <c r="AA27" i="4"/>
  <c r="AA53" i="4"/>
  <c r="C37" i="10"/>
  <c r="Z29" i="4"/>
  <c r="Z55" i="4"/>
  <c r="B39" i="10"/>
  <c r="Z28" i="4"/>
  <c r="Z54" i="4"/>
  <c r="B38" i="10"/>
  <c r="AA28" i="4"/>
  <c r="AA54" i="4"/>
  <c r="C38" i="10"/>
  <c r="AB27" i="4"/>
  <c r="AB53" i="4"/>
  <c r="D37" i="10"/>
  <c r="AA29" i="4"/>
  <c r="AA55" i="4"/>
  <c r="C39" i="10"/>
  <c r="Z27" i="4"/>
  <c r="Z53" i="4"/>
  <c r="B37" i="10"/>
  <c r="AB28" i="4"/>
  <c r="AB54" i="4"/>
  <c r="D38" i="10"/>
  <c r="R18" i="4"/>
  <c r="R44" i="4"/>
  <c r="C13" i="7"/>
  <c r="S18" i="4"/>
  <c r="S44" i="4"/>
  <c r="D13" i="7"/>
  <c r="R19" i="4"/>
  <c r="R45" i="4"/>
  <c r="C14" i="7"/>
  <c r="Q18" i="4"/>
  <c r="Q44" i="4"/>
  <c r="B13" i="7"/>
  <c r="S19" i="4"/>
  <c r="S45" i="4"/>
  <c r="D14" i="7"/>
  <c r="R20" i="4"/>
  <c r="R46" i="4"/>
  <c r="C15" i="7"/>
  <c r="Q19" i="4"/>
  <c r="Q45" i="4"/>
  <c r="B14" i="7"/>
  <c r="S20" i="4"/>
  <c r="S46" i="4"/>
  <c r="D15" i="7"/>
  <c r="L15" i="7"/>
  <c r="M15" i="7"/>
  <c r="Q20" i="4"/>
  <c r="Q46" i="4"/>
  <c r="B15" i="7"/>
  <c r="AE23" i="4"/>
  <c r="AE49" i="4"/>
  <c r="D22" i="11"/>
  <c r="AD21" i="4"/>
  <c r="AD47" i="4"/>
  <c r="C20" i="11"/>
  <c r="AC23" i="4"/>
  <c r="AC49" i="4"/>
  <c r="B22" i="11"/>
  <c r="AD22" i="4"/>
  <c r="AD48" i="4"/>
  <c r="C21" i="11"/>
  <c r="AE21" i="4"/>
  <c r="AE47" i="4"/>
  <c r="D20" i="11"/>
  <c r="AD23" i="4"/>
  <c r="AD49" i="4"/>
  <c r="C22" i="11"/>
  <c r="AC21" i="4"/>
  <c r="AC47" i="4"/>
  <c r="B20" i="11"/>
  <c r="AE22" i="4"/>
  <c r="AE48" i="4"/>
  <c r="D21" i="11"/>
  <c r="AC22" i="4"/>
  <c r="AC48" i="4"/>
  <c r="B21" i="11"/>
  <c r="S23" i="4"/>
  <c r="S49" i="4"/>
  <c r="D26" i="7"/>
  <c r="L26" i="7"/>
  <c r="M26" i="7"/>
  <c r="R22" i="4"/>
  <c r="R48" i="4"/>
  <c r="C25" i="7"/>
  <c r="Q23" i="4"/>
  <c r="Q49" i="4"/>
  <c r="B26" i="7"/>
  <c r="R21" i="4"/>
  <c r="R47" i="4"/>
  <c r="C24" i="7"/>
  <c r="Q22" i="4"/>
  <c r="Q48" i="4"/>
  <c r="B25" i="7"/>
  <c r="R23" i="4"/>
  <c r="R49" i="4"/>
  <c r="C26" i="7"/>
  <c r="S21" i="4"/>
  <c r="S47" i="4"/>
  <c r="D24" i="7"/>
  <c r="Q21" i="4"/>
  <c r="Q47" i="4"/>
  <c r="B24" i="7"/>
  <c r="S22" i="4"/>
  <c r="S48" i="4"/>
  <c r="D25" i="7"/>
  <c r="U17" i="4"/>
  <c r="U43" i="4"/>
  <c r="C4" i="8"/>
  <c r="V16" i="4"/>
  <c r="V42" i="4"/>
  <c r="D3" i="8"/>
  <c r="L3" i="8"/>
  <c r="M3" i="8"/>
  <c r="T16" i="4"/>
  <c r="T42" i="4"/>
  <c r="B3" i="8"/>
  <c r="T15" i="4"/>
  <c r="T41" i="4"/>
  <c r="B2" i="8"/>
  <c r="V17" i="4"/>
  <c r="V43" i="4"/>
  <c r="D4" i="8"/>
  <c r="T17" i="4"/>
  <c r="T43" i="4"/>
  <c r="B4" i="8"/>
  <c r="U15" i="4"/>
  <c r="U41" i="4"/>
  <c r="C2" i="8"/>
  <c r="U16" i="4"/>
  <c r="U42" i="4"/>
  <c r="C3" i="8"/>
  <c r="V15" i="4"/>
  <c r="V41" i="4"/>
  <c r="D2" i="8"/>
  <c r="AD37" i="4"/>
  <c r="AD63" i="4"/>
  <c r="C65" i="11"/>
  <c r="AE36" i="4"/>
  <c r="AE62" i="4"/>
  <c r="D64" i="11"/>
  <c r="AD38" i="4"/>
  <c r="AD64" i="4"/>
  <c r="C66" i="11"/>
  <c r="AC36" i="4"/>
  <c r="AC62" i="4"/>
  <c r="B64" i="11"/>
  <c r="AE37" i="4"/>
  <c r="AE63" i="4"/>
  <c r="D65" i="11"/>
  <c r="AC37" i="4"/>
  <c r="AC63" i="4"/>
  <c r="B65" i="11"/>
  <c r="AE38" i="4"/>
  <c r="AE64" i="4"/>
  <c r="D66" i="11"/>
  <c r="AD36" i="4"/>
  <c r="AD62" i="4"/>
  <c r="C64" i="11"/>
  <c r="AC38" i="4"/>
  <c r="AC64" i="4"/>
  <c r="B66" i="11"/>
  <c r="R37" i="4"/>
  <c r="R63" i="4"/>
  <c r="C73" i="7"/>
  <c r="Q36" i="4"/>
  <c r="Q62" i="4"/>
  <c r="B72" i="7"/>
  <c r="R36" i="4"/>
  <c r="R62" i="4"/>
  <c r="C72" i="7"/>
  <c r="S36" i="4"/>
  <c r="S62" i="4"/>
  <c r="D72" i="7"/>
  <c r="R38" i="4"/>
  <c r="R64" i="4"/>
  <c r="C74" i="7"/>
  <c r="Q37" i="4"/>
  <c r="Q63" i="4"/>
  <c r="B73" i="7"/>
  <c r="S37" i="4"/>
  <c r="S63" i="4"/>
  <c r="D73" i="7"/>
  <c r="Q38" i="4"/>
  <c r="Q64" i="4"/>
  <c r="B74" i="7"/>
  <c r="S38" i="4"/>
  <c r="S64" i="4"/>
  <c r="D74" i="7"/>
  <c r="AB37" i="4"/>
  <c r="AB63" i="4"/>
  <c r="D65" i="10"/>
  <c r="Z37" i="4"/>
  <c r="Z63" i="4"/>
  <c r="B65" i="10"/>
  <c r="Z36" i="4"/>
  <c r="Z62" i="4"/>
  <c r="B64" i="10"/>
  <c r="AB38" i="4"/>
  <c r="AB64" i="4"/>
  <c r="D66" i="10"/>
  <c r="AA36" i="4"/>
  <c r="AA62" i="4"/>
  <c r="C64" i="10"/>
  <c r="Z38" i="4"/>
  <c r="Z64" i="4"/>
  <c r="B66" i="10"/>
  <c r="AA37" i="4"/>
  <c r="AA63" i="4"/>
  <c r="C65" i="10"/>
  <c r="AB36" i="4"/>
  <c r="AB62" i="4"/>
  <c r="D64" i="10"/>
  <c r="AA38" i="4"/>
  <c r="AA64" i="4"/>
  <c r="C66" i="10"/>
  <c r="AD20" i="4"/>
  <c r="AD46" i="4"/>
  <c r="C13" i="11"/>
  <c r="AC19" i="4"/>
  <c r="AC45" i="4"/>
  <c r="B12" i="11"/>
  <c r="AE20" i="4"/>
  <c r="AE46" i="4"/>
  <c r="D13" i="11"/>
  <c r="AC18" i="4"/>
  <c r="AC44" i="4"/>
  <c r="B11" i="11"/>
  <c r="AE18" i="4"/>
  <c r="AE44" i="4"/>
  <c r="D11" i="11"/>
  <c r="AC20" i="4"/>
  <c r="AC46" i="4"/>
  <c r="B13" i="11"/>
  <c r="AE19" i="4"/>
  <c r="AE45" i="4"/>
  <c r="D12" i="11"/>
  <c r="AD18" i="4"/>
  <c r="AD44" i="4"/>
  <c r="C11" i="11"/>
  <c r="AD19" i="4"/>
  <c r="AD45" i="4"/>
  <c r="C12" i="11"/>
  <c r="S35" i="4"/>
  <c r="S61" i="4"/>
  <c r="D65" i="7"/>
  <c r="R33" i="4"/>
  <c r="R59" i="4"/>
  <c r="C63" i="7"/>
  <c r="S34" i="4"/>
  <c r="S60" i="4"/>
  <c r="D64" i="7"/>
  <c r="R34" i="4"/>
  <c r="R60" i="4"/>
  <c r="C64" i="7"/>
  <c r="Q33" i="4"/>
  <c r="Q59" i="4"/>
  <c r="B63" i="7"/>
  <c r="S33" i="4"/>
  <c r="S59" i="4"/>
  <c r="D63" i="7"/>
  <c r="R35" i="4"/>
  <c r="R61" i="4"/>
  <c r="C65" i="7"/>
  <c r="Q34" i="4"/>
  <c r="Q60" i="4"/>
  <c r="B64" i="7"/>
  <c r="Q35" i="4"/>
  <c r="Q61" i="4"/>
  <c r="B65" i="7"/>
  <c r="Y19" i="4"/>
  <c r="Y45" i="4"/>
  <c r="D12" i="9"/>
  <c r="X18" i="4"/>
  <c r="X44" i="4"/>
  <c r="C11" i="9"/>
  <c r="W20" i="4"/>
  <c r="W46" i="4"/>
  <c r="B13" i="9"/>
  <c r="Y20" i="4"/>
  <c r="Y46" i="4"/>
  <c r="D13" i="9"/>
  <c r="L13" i="9"/>
  <c r="M13" i="9"/>
  <c r="X19" i="4"/>
  <c r="X45" i="4"/>
  <c r="C12" i="9"/>
  <c r="W18" i="4"/>
  <c r="W44" i="4"/>
  <c r="B11" i="9"/>
  <c r="X20" i="4"/>
  <c r="X46" i="4"/>
  <c r="C13" i="9"/>
  <c r="W19" i="4"/>
  <c r="W45" i="4"/>
  <c r="B12" i="9"/>
  <c r="Y18" i="4"/>
  <c r="Y44" i="4"/>
  <c r="D11" i="9"/>
  <c r="L18" i="4"/>
  <c r="L44" i="4"/>
  <c r="C11" i="3"/>
  <c r="M18" i="4"/>
  <c r="M44" i="4"/>
  <c r="D11" i="3"/>
  <c r="M19" i="4"/>
  <c r="M45" i="4"/>
  <c r="D12" i="3"/>
  <c r="M20" i="4"/>
  <c r="M46" i="4"/>
  <c r="D13" i="3"/>
  <c r="L13" i="3"/>
  <c r="M13" i="3"/>
  <c r="L19" i="4"/>
  <c r="L45" i="4"/>
  <c r="C12" i="3"/>
  <c r="K18" i="4"/>
  <c r="K44" i="4"/>
  <c r="B11" i="3"/>
  <c r="L20" i="4"/>
  <c r="L46" i="4"/>
  <c r="C13" i="3"/>
  <c r="K19" i="4"/>
  <c r="K45" i="4"/>
  <c r="B12" i="3"/>
  <c r="K20" i="4"/>
  <c r="K46" i="4"/>
  <c r="B13" i="3"/>
  <c r="V25" i="4"/>
  <c r="V51" i="4"/>
  <c r="D30" i="8"/>
  <c r="L30" i="8"/>
  <c r="M30" i="8"/>
  <c r="T25" i="4"/>
  <c r="T51" i="4"/>
  <c r="B30" i="8"/>
  <c r="T24" i="4"/>
  <c r="T50" i="4"/>
  <c r="B29" i="8"/>
  <c r="V26" i="4"/>
  <c r="V52" i="4"/>
  <c r="D31" i="8"/>
  <c r="L31" i="8"/>
  <c r="M31" i="8"/>
  <c r="U24" i="4"/>
  <c r="U50" i="4"/>
  <c r="C29" i="8"/>
  <c r="T26" i="4"/>
  <c r="T52" i="4"/>
  <c r="B31" i="8"/>
  <c r="U25" i="4"/>
  <c r="U51" i="4"/>
  <c r="C30" i="8"/>
  <c r="V24" i="4"/>
  <c r="V50" i="4"/>
  <c r="D29" i="8"/>
  <c r="U26" i="4"/>
  <c r="U52" i="4"/>
  <c r="C31" i="8"/>
  <c r="AE17" i="4"/>
  <c r="AE43" i="4"/>
  <c r="D4" i="11"/>
  <c r="AC17" i="4"/>
  <c r="AC43" i="4"/>
  <c r="B4" i="11"/>
  <c r="AE15" i="4"/>
  <c r="AE41" i="4"/>
  <c r="D2" i="11"/>
  <c r="AC15" i="4"/>
  <c r="AC41" i="4"/>
  <c r="B2" i="11"/>
  <c r="AE16" i="4"/>
  <c r="AE42" i="4"/>
  <c r="D3" i="11"/>
  <c r="AD16" i="4"/>
  <c r="AD42" i="4"/>
  <c r="C3" i="11"/>
  <c r="AD17" i="4"/>
  <c r="AD43" i="4"/>
  <c r="C4" i="11"/>
  <c r="AC16" i="4"/>
  <c r="AC42" i="4"/>
  <c r="B3" i="11"/>
  <c r="AD15" i="4"/>
  <c r="AD41" i="4"/>
  <c r="C2" i="11"/>
  <c r="AE31" i="4"/>
  <c r="AE57" i="4"/>
  <c r="D47" i="11"/>
  <c r="AC31" i="4"/>
  <c r="AC57" i="4"/>
  <c r="B47" i="11"/>
  <c r="AE32" i="4"/>
  <c r="AE58" i="4"/>
  <c r="D48" i="11"/>
  <c r="AD30" i="4"/>
  <c r="AD56" i="4"/>
  <c r="C46" i="11"/>
  <c r="AC32" i="4"/>
  <c r="AC58" i="4"/>
  <c r="B48" i="11"/>
  <c r="AD31" i="4"/>
  <c r="AD57" i="4"/>
  <c r="C47" i="11"/>
  <c r="AE30" i="4"/>
  <c r="AE56" i="4"/>
  <c r="D46" i="11"/>
  <c r="AD32" i="4"/>
  <c r="AD58" i="4"/>
  <c r="C48" i="11"/>
  <c r="AC30" i="4"/>
  <c r="AC56" i="4"/>
  <c r="B46" i="11"/>
  <c r="Y23" i="4"/>
  <c r="Y49" i="4"/>
  <c r="D22" i="9"/>
  <c r="L22" i="9"/>
  <c r="M22" i="9"/>
  <c r="X21" i="4"/>
  <c r="X47" i="4"/>
  <c r="C20" i="9"/>
  <c r="W23" i="4"/>
  <c r="W49" i="4"/>
  <c r="B22" i="9"/>
  <c r="W22" i="4"/>
  <c r="W48" i="4"/>
  <c r="B21" i="9"/>
  <c r="X22" i="4"/>
  <c r="X48" i="4"/>
  <c r="C21" i="9"/>
  <c r="Y21" i="4"/>
  <c r="Y47" i="4"/>
  <c r="D20" i="9"/>
  <c r="X23" i="4"/>
  <c r="X49" i="4"/>
  <c r="C22" i="9"/>
  <c r="W21" i="4"/>
  <c r="W47" i="4"/>
  <c r="B20" i="9"/>
  <c r="Y22" i="4"/>
  <c r="Y48" i="4"/>
  <c r="D21" i="9"/>
  <c r="X25" i="4"/>
  <c r="X51" i="4"/>
  <c r="C30" i="9"/>
  <c r="Y26" i="4"/>
  <c r="Y52" i="4"/>
  <c r="D31" i="9"/>
  <c r="L31" i="9"/>
  <c r="Y24" i="4"/>
  <c r="Y50" i="4"/>
  <c r="D29" i="9"/>
  <c r="X26" i="4"/>
  <c r="X52" i="4"/>
  <c r="C31" i="9"/>
  <c r="W24" i="4"/>
  <c r="W50" i="4"/>
  <c r="B29" i="9"/>
  <c r="Y25" i="4"/>
  <c r="Y51" i="4"/>
  <c r="D30" i="9"/>
  <c r="W25" i="4"/>
  <c r="W51" i="4"/>
  <c r="B30" i="9"/>
  <c r="X24" i="4"/>
  <c r="X50" i="4"/>
  <c r="C29" i="9"/>
  <c r="W26" i="4"/>
  <c r="W52" i="4"/>
  <c r="B31" i="9"/>
  <c r="V33" i="4"/>
  <c r="V59" i="4"/>
  <c r="D55" i="8"/>
  <c r="U35" i="4"/>
  <c r="U61" i="4"/>
  <c r="C57" i="8"/>
  <c r="T33" i="4"/>
  <c r="T59" i="4"/>
  <c r="B55" i="8"/>
  <c r="V34" i="4"/>
  <c r="V60" i="4"/>
  <c r="D56" i="8"/>
  <c r="T34" i="4"/>
  <c r="T60" i="4"/>
  <c r="B56" i="8"/>
  <c r="V35" i="4"/>
  <c r="V61" i="4"/>
  <c r="D57" i="8"/>
  <c r="U33" i="4"/>
  <c r="U59" i="4"/>
  <c r="C55" i="8"/>
  <c r="T35" i="4"/>
  <c r="T61" i="4"/>
  <c r="B57" i="8"/>
  <c r="U34" i="4"/>
  <c r="U60" i="4"/>
  <c r="C56" i="8"/>
  <c r="P33" i="4"/>
  <c r="P59" i="4"/>
  <c r="D65" i="6"/>
  <c r="O35" i="4"/>
  <c r="O61" i="4"/>
  <c r="C67" i="6"/>
  <c r="N33" i="4"/>
  <c r="N59" i="4"/>
  <c r="B65" i="6"/>
  <c r="O34" i="4"/>
  <c r="O60" i="4"/>
  <c r="C66" i="6"/>
  <c r="P34" i="4"/>
  <c r="P60" i="4"/>
  <c r="D66" i="6"/>
  <c r="N34" i="4"/>
  <c r="N60" i="4"/>
  <c r="B66" i="6"/>
  <c r="P35" i="4"/>
  <c r="P61" i="4"/>
  <c r="D67" i="6"/>
  <c r="O33" i="4"/>
  <c r="O59" i="4"/>
  <c r="C65" i="6"/>
  <c r="N35" i="4"/>
  <c r="N61" i="4"/>
  <c r="B67" i="6"/>
  <c r="AE27" i="4"/>
  <c r="AE53" i="4"/>
  <c r="D37" i="11"/>
  <c r="AD29" i="4"/>
  <c r="AD55" i="4"/>
  <c r="C39" i="11"/>
  <c r="AC27" i="4"/>
  <c r="AC53" i="4"/>
  <c r="B37" i="11"/>
  <c r="AE28" i="4"/>
  <c r="AE54" i="4"/>
  <c r="D38" i="11"/>
  <c r="AC28" i="4"/>
  <c r="AC54" i="4"/>
  <c r="B38" i="11"/>
  <c r="AE29" i="4"/>
  <c r="AE55" i="4"/>
  <c r="D39" i="11"/>
  <c r="AD27" i="4"/>
  <c r="AD53" i="4"/>
  <c r="C37" i="11"/>
  <c r="AC29" i="4"/>
  <c r="AC55" i="4"/>
  <c r="B39" i="11"/>
  <c r="AD28" i="4"/>
  <c r="AD54" i="4"/>
  <c r="C38" i="11"/>
  <c r="S17" i="4"/>
  <c r="S43" i="4"/>
  <c r="D4" i="7"/>
  <c r="R17" i="4"/>
  <c r="R43" i="4"/>
  <c r="C4" i="7"/>
  <c r="S15" i="4"/>
  <c r="S41" i="4"/>
  <c r="D2" i="7"/>
  <c r="Q15" i="4"/>
  <c r="Q41" i="4"/>
  <c r="B2" i="7"/>
  <c r="S16" i="4"/>
  <c r="S42" i="4"/>
  <c r="D3" i="7"/>
  <c r="L3" i="7"/>
  <c r="M3" i="7"/>
  <c r="R15" i="4"/>
  <c r="R41" i="4"/>
  <c r="C2" i="7"/>
  <c r="Q16" i="4"/>
  <c r="Q42" i="4"/>
  <c r="B3" i="7"/>
  <c r="Q17" i="4"/>
  <c r="Q43" i="4"/>
  <c r="B4" i="7"/>
  <c r="R16" i="4"/>
  <c r="R42" i="4"/>
  <c r="C3" i="7"/>
  <c r="S31" i="4"/>
  <c r="S57" i="4"/>
  <c r="D55" i="7"/>
  <c r="Q32" i="4"/>
  <c r="Q58" i="4"/>
  <c r="B56" i="7"/>
  <c r="Q31" i="4"/>
  <c r="Q57" i="4"/>
  <c r="B55" i="7"/>
  <c r="S32" i="4"/>
  <c r="S58" i="4"/>
  <c r="D56" i="7"/>
  <c r="R30" i="4"/>
  <c r="R56" i="4"/>
  <c r="C54" i="7"/>
  <c r="R31" i="4"/>
  <c r="R57" i="4"/>
  <c r="C55" i="7"/>
  <c r="Q30" i="4"/>
  <c r="Q56" i="4"/>
  <c r="B54" i="7"/>
  <c r="S30" i="4"/>
  <c r="S56" i="4"/>
  <c r="D54" i="7"/>
  <c r="R32" i="4"/>
  <c r="R58" i="4"/>
  <c r="C56" i="7"/>
  <c r="AD25" i="4"/>
  <c r="AD51" i="4"/>
  <c r="C30" i="11"/>
  <c r="AE24" i="4"/>
  <c r="AE50" i="4"/>
  <c r="D29" i="11"/>
  <c r="AD26" i="4"/>
  <c r="AD52" i="4"/>
  <c r="C31" i="11"/>
  <c r="AC24" i="4"/>
  <c r="AC50" i="4"/>
  <c r="B29" i="11"/>
  <c r="AE25" i="4"/>
  <c r="AE51" i="4"/>
  <c r="D30" i="11"/>
  <c r="AC25" i="4"/>
  <c r="AC51" i="4"/>
  <c r="B30" i="11"/>
  <c r="AE26" i="4"/>
  <c r="AE52" i="4"/>
  <c r="D31" i="11"/>
  <c r="AD24" i="4"/>
  <c r="AD50" i="4"/>
  <c r="C29" i="11"/>
  <c r="AC26" i="4"/>
  <c r="AC52" i="4"/>
  <c r="B31" i="11"/>
  <c r="Y35" i="4"/>
  <c r="Y61" i="4"/>
  <c r="D57" i="9"/>
  <c r="X33" i="4"/>
  <c r="X59" i="4"/>
  <c r="C55" i="9"/>
  <c r="W35" i="4"/>
  <c r="W61" i="4"/>
  <c r="B57" i="9"/>
  <c r="X34" i="4"/>
  <c r="X60" i="4"/>
  <c r="C56" i="9"/>
  <c r="Y33" i="4"/>
  <c r="Y59" i="4"/>
  <c r="D55" i="9"/>
  <c r="X35" i="4"/>
  <c r="X61" i="4"/>
  <c r="C57" i="9"/>
  <c r="W33" i="4"/>
  <c r="W59" i="4"/>
  <c r="B55" i="9"/>
  <c r="Y34" i="4"/>
  <c r="Y60" i="4"/>
  <c r="D56" i="9"/>
  <c r="W34" i="4"/>
  <c r="W60" i="4"/>
  <c r="B56" i="9"/>
  <c r="R25" i="4"/>
  <c r="R51" i="4"/>
  <c r="C36" i="7"/>
  <c r="S26" i="4"/>
  <c r="S52" i="4"/>
  <c r="D37" i="7"/>
  <c r="S24" i="4"/>
  <c r="S50" i="4"/>
  <c r="D35" i="7"/>
  <c r="R26" i="4"/>
  <c r="R52" i="4"/>
  <c r="C37" i="7"/>
  <c r="Q25" i="4"/>
  <c r="Q51" i="4"/>
  <c r="B36" i="7"/>
  <c r="S25" i="4"/>
  <c r="S51" i="4"/>
  <c r="D36" i="7"/>
  <c r="L36" i="7"/>
  <c r="M36" i="7"/>
  <c r="Q24" i="4"/>
  <c r="Q50" i="4"/>
  <c r="B35" i="7"/>
  <c r="Q26" i="4"/>
  <c r="Q52" i="4"/>
  <c r="B37" i="7"/>
  <c r="R24" i="4"/>
  <c r="R50" i="4"/>
  <c r="C35" i="7"/>
  <c r="L26" i="4"/>
  <c r="L52" i="4"/>
  <c r="C31" i="3"/>
  <c r="K25" i="4"/>
  <c r="K51" i="4"/>
  <c r="B30" i="3"/>
  <c r="L25" i="4"/>
  <c r="L51" i="4"/>
  <c r="C30" i="3"/>
  <c r="M24" i="4"/>
  <c r="M50" i="4"/>
  <c r="D29" i="3"/>
  <c r="K26" i="4"/>
  <c r="K52" i="4"/>
  <c r="B31" i="3"/>
  <c r="M25" i="4"/>
  <c r="M51" i="4"/>
  <c r="D30" i="3"/>
  <c r="L24" i="4"/>
  <c r="L50" i="4"/>
  <c r="C29" i="3"/>
  <c r="M26" i="4"/>
  <c r="M52" i="4"/>
  <c r="D31" i="3"/>
  <c r="K24" i="4"/>
  <c r="K50" i="4"/>
  <c r="B29" i="3"/>
  <c r="X37" i="4"/>
  <c r="X63" i="4"/>
  <c r="C65" i="9"/>
  <c r="Y38" i="4"/>
  <c r="Y64" i="4"/>
  <c r="D66" i="9"/>
  <c r="X36" i="4"/>
  <c r="X62" i="4"/>
  <c r="C64" i="9"/>
  <c r="W38" i="4"/>
  <c r="W64" i="4"/>
  <c r="B66" i="9"/>
  <c r="Y36" i="4"/>
  <c r="Y62" i="4"/>
  <c r="D64" i="9"/>
  <c r="X38" i="4"/>
  <c r="X64" i="4"/>
  <c r="C66" i="9"/>
  <c r="W36" i="4"/>
  <c r="W62" i="4"/>
  <c r="B64" i="9"/>
  <c r="Y37" i="4"/>
  <c r="Y63" i="4"/>
  <c r="D65" i="9"/>
  <c r="W37" i="4"/>
  <c r="W63" i="4"/>
  <c r="B65" i="9"/>
  <c r="M27" i="4"/>
  <c r="M53" i="4"/>
  <c r="D37" i="3"/>
  <c r="K29" i="4"/>
  <c r="K55" i="4"/>
  <c r="B39" i="3"/>
  <c r="K28" i="4"/>
  <c r="K54" i="4"/>
  <c r="B38" i="3"/>
  <c r="M28" i="4"/>
  <c r="M54" i="4"/>
  <c r="D38" i="3"/>
  <c r="L27" i="4"/>
  <c r="L53" i="4"/>
  <c r="C37" i="3"/>
  <c r="M29" i="4"/>
  <c r="M55" i="4"/>
  <c r="D39" i="3"/>
  <c r="L39" i="3"/>
  <c r="M39" i="3"/>
  <c r="L28" i="4"/>
  <c r="L54" i="4"/>
  <c r="C38" i="3"/>
  <c r="K27" i="4"/>
  <c r="K53" i="4"/>
  <c r="B37" i="3"/>
  <c r="L29" i="4"/>
  <c r="L55" i="4"/>
  <c r="C39" i="3"/>
  <c r="Y17" i="4"/>
  <c r="Y43" i="4"/>
  <c r="D4" i="9"/>
  <c r="W17" i="4"/>
  <c r="W43" i="4"/>
  <c r="B4" i="9"/>
  <c r="W15" i="4"/>
  <c r="W41" i="4"/>
  <c r="B2" i="9"/>
  <c r="W16" i="4"/>
  <c r="W42" i="4"/>
  <c r="B3" i="9"/>
  <c r="X16" i="4"/>
  <c r="X42" i="4"/>
  <c r="C3" i="9"/>
  <c r="X15" i="4"/>
  <c r="X41" i="4"/>
  <c r="C2" i="9"/>
  <c r="X17" i="4"/>
  <c r="X43" i="4"/>
  <c r="C4" i="9"/>
  <c r="Y15" i="4"/>
  <c r="Y41" i="4"/>
  <c r="D2" i="9"/>
  <c r="Y16" i="4"/>
  <c r="Y42" i="4"/>
  <c r="D3" i="9"/>
  <c r="L3" i="9"/>
  <c r="M3" i="9"/>
  <c r="V20" i="4"/>
  <c r="V46" i="4"/>
  <c r="D13" i="8"/>
  <c r="L13" i="8"/>
  <c r="U19" i="4"/>
  <c r="U45" i="4"/>
  <c r="C12" i="8"/>
  <c r="T18" i="4"/>
  <c r="T44" i="4"/>
  <c r="B11" i="8"/>
  <c r="U18" i="4"/>
  <c r="U44" i="4"/>
  <c r="C11" i="8"/>
  <c r="U20" i="4"/>
  <c r="U46" i="4"/>
  <c r="C13" i="8"/>
  <c r="T19" i="4"/>
  <c r="T45" i="4"/>
  <c r="B12" i="8"/>
  <c r="V18" i="4"/>
  <c r="V44" i="4"/>
  <c r="D11" i="8"/>
  <c r="T20" i="4"/>
  <c r="T46" i="4"/>
  <c r="B13" i="8"/>
  <c r="V19" i="4"/>
  <c r="V45" i="4"/>
  <c r="D12" i="8"/>
  <c r="K14" i="8"/>
  <c r="J14" i="8"/>
  <c r="L12" i="8"/>
  <c r="M12" i="8"/>
  <c r="K32" i="8"/>
  <c r="J32" i="8"/>
  <c r="I32" i="8"/>
  <c r="H32" i="8"/>
  <c r="G32" i="8"/>
  <c r="F32" i="8"/>
  <c r="L29" i="8"/>
  <c r="I5" i="3"/>
  <c r="H5" i="3"/>
  <c r="F5" i="3"/>
  <c r="K5" i="3"/>
  <c r="L2" i="3"/>
  <c r="J5" i="3"/>
  <c r="G5" i="3"/>
  <c r="H5" i="7"/>
  <c r="G5" i="7"/>
  <c r="G16" i="7"/>
  <c r="G6" i="7"/>
  <c r="F5" i="7"/>
  <c r="F16" i="7"/>
  <c r="F6" i="7"/>
  <c r="J5" i="7"/>
  <c r="J16" i="7"/>
  <c r="J6" i="7"/>
  <c r="K5" i="7"/>
  <c r="K16" i="7"/>
  <c r="K6" i="7"/>
  <c r="I5" i="7"/>
  <c r="I16" i="7"/>
  <c r="I6" i="7"/>
  <c r="L2" i="7"/>
  <c r="J17" i="7"/>
  <c r="H16" i="7"/>
  <c r="H17" i="7"/>
  <c r="L14" i="7"/>
  <c r="F5" i="8"/>
  <c r="K5" i="8"/>
  <c r="K6" i="8"/>
  <c r="J5" i="8"/>
  <c r="J6" i="8"/>
  <c r="I5" i="8"/>
  <c r="I14" i="8"/>
  <c r="I6" i="8"/>
  <c r="H5" i="8"/>
  <c r="H14" i="8"/>
  <c r="H6" i="8"/>
  <c r="G5" i="8"/>
  <c r="G14" i="8"/>
  <c r="G6" i="8"/>
  <c r="L2" i="8"/>
  <c r="K5" i="9"/>
  <c r="J5" i="9"/>
  <c r="I5" i="9"/>
  <c r="H5" i="9"/>
  <c r="G5" i="9"/>
  <c r="G14" i="9"/>
  <c r="G6" i="9"/>
  <c r="F5" i="9"/>
  <c r="F14" i="9"/>
  <c r="F6" i="9"/>
  <c r="L2" i="9"/>
  <c r="G32" i="10"/>
  <c r="G23" i="10"/>
  <c r="G33" i="10"/>
  <c r="F32" i="10"/>
  <c r="H32" i="10"/>
  <c r="L29" i="10"/>
  <c r="M29" i="10"/>
  <c r="K23" i="8"/>
  <c r="K24" i="8"/>
  <c r="J23" i="8"/>
  <c r="J24" i="8"/>
  <c r="I23" i="8"/>
  <c r="I24" i="8"/>
  <c r="H23" i="8"/>
  <c r="H24" i="8"/>
  <c r="G23" i="8"/>
  <c r="G24" i="8"/>
  <c r="F23" i="8"/>
  <c r="F24" i="8"/>
  <c r="L20" i="8"/>
  <c r="I14" i="10"/>
  <c r="H14" i="10"/>
  <c r="G14" i="10"/>
  <c r="F14" i="10"/>
  <c r="K14" i="10"/>
  <c r="J14" i="10"/>
  <c r="J5" i="10"/>
  <c r="J15" i="10"/>
  <c r="L11" i="10"/>
  <c r="I5" i="10"/>
  <c r="I6" i="10"/>
  <c r="H5" i="10"/>
  <c r="H6" i="10"/>
  <c r="G5" i="10"/>
  <c r="G6" i="10"/>
  <c r="F5" i="10"/>
  <c r="F6" i="10"/>
  <c r="K5" i="10"/>
  <c r="K6" i="10"/>
  <c r="L2" i="10"/>
  <c r="M13" i="8"/>
  <c r="H23" i="9"/>
  <c r="G23" i="9"/>
  <c r="F23" i="9"/>
  <c r="L20" i="9"/>
  <c r="F27" i="7"/>
  <c r="F38" i="7"/>
  <c r="F28" i="7"/>
  <c r="I27" i="7"/>
  <c r="I38" i="7"/>
  <c r="I28" i="7"/>
  <c r="K27" i="7"/>
  <c r="J27" i="7"/>
  <c r="H27" i="7"/>
  <c r="G27" i="7"/>
  <c r="G38" i="7"/>
  <c r="G28" i="7"/>
  <c r="L25" i="7"/>
  <c r="H23" i="10"/>
  <c r="H24" i="10"/>
  <c r="F23" i="10"/>
  <c r="F24" i="10"/>
  <c r="K23" i="10"/>
  <c r="J23" i="10"/>
  <c r="I23" i="10"/>
  <c r="L20" i="10"/>
  <c r="K23" i="9"/>
  <c r="K32" i="9"/>
  <c r="K24" i="9"/>
  <c r="J23" i="9"/>
  <c r="J32" i="9"/>
  <c r="J24" i="9"/>
  <c r="I23" i="9"/>
  <c r="I32" i="9"/>
  <c r="I24" i="9"/>
  <c r="L21" i="9"/>
  <c r="M21" i="9"/>
  <c r="M31" i="9"/>
  <c r="F14" i="8"/>
  <c r="F15" i="8"/>
  <c r="L11" i="8"/>
  <c r="M11" i="8"/>
  <c r="K38" i="7"/>
  <c r="K39" i="7"/>
  <c r="J38" i="7"/>
  <c r="J39" i="7"/>
  <c r="H38" i="7"/>
  <c r="H39" i="7"/>
  <c r="L35" i="7"/>
  <c r="H32" i="9"/>
  <c r="H33" i="9"/>
  <c r="G32" i="9"/>
  <c r="G33" i="9"/>
  <c r="F32" i="9"/>
  <c r="F33" i="9"/>
  <c r="L29" i="9"/>
  <c r="M29" i="9"/>
  <c r="K14" i="9"/>
  <c r="J14" i="9"/>
  <c r="I14" i="9"/>
  <c r="I15" i="9"/>
  <c r="H14" i="9"/>
  <c r="H15" i="9"/>
  <c r="L11" i="9"/>
  <c r="K32" i="10"/>
  <c r="K33" i="10"/>
  <c r="J32" i="10"/>
  <c r="J33" i="10"/>
  <c r="I32" i="10"/>
  <c r="I33" i="10"/>
  <c r="L30" i="10"/>
  <c r="M30" i="10"/>
  <c r="M31" i="10"/>
  <c r="K27" i="6"/>
  <c r="G27" i="6"/>
  <c r="H27" i="6"/>
  <c r="I27" i="6"/>
  <c r="J27" i="6"/>
  <c r="F27" i="6"/>
  <c r="L24" i="6"/>
  <c r="H16" i="6"/>
  <c r="F16" i="6"/>
  <c r="I16" i="6"/>
  <c r="K16" i="6"/>
  <c r="G16" i="6"/>
  <c r="J16" i="6"/>
  <c r="L13" i="6"/>
  <c r="I5" i="6"/>
  <c r="J5" i="6"/>
  <c r="F5" i="6"/>
  <c r="F6" i="6"/>
  <c r="G5" i="6"/>
  <c r="H5" i="6"/>
  <c r="H6" i="6"/>
  <c r="K5" i="6"/>
  <c r="L3" i="6"/>
  <c r="J38" i="6"/>
  <c r="F38" i="6"/>
  <c r="H38" i="6"/>
  <c r="K38" i="6"/>
  <c r="K39" i="6"/>
  <c r="G38" i="6"/>
  <c r="G39" i="6"/>
  <c r="I38" i="6"/>
  <c r="L35" i="6"/>
  <c r="C92" i="13"/>
  <c r="C83" i="13"/>
  <c r="R72" i="13"/>
  <c r="C89" i="13"/>
  <c r="C82" i="13"/>
  <c r="R71" i="13"/>
  <c r="C91" i="13"/>
  <c r="C90" i="13"/>
  <c r="C81" i="13"/>
  <c r="R70" i="13"/>
  <c r="K73" i="13"/>
  <c r="L73" i="13"/>
  <c r="L70" i="13"/>
  <c r="K70" i="13"/>
  <c r="K72" i="13"/>
  <c r="L72" i="13"/>
  <c r="L76" i="13"/>
  <c r="K76" i="13"/>
  <c r="L74" i="13"/>
  <c r="K74" i="13"/>
  <c r="K75" i="13"/>
  <c r="L75" i="13"/>
  <c r="K71" i="13"/>
  <c r="L71" i="13"/>
  <c r="L69" i="13"/>
  <c r="K69" i="13"/>
  <c r="O86" i="13"/>
  <c r="E86" i="13"/>
  <c r="Q86" i="13"/>
  <c r="H86" i="13"/>
  <c r="R75" i="13"/>
  <c r="S86" i="13"/>
  <c r="K86" i="13"/>
  <c r="M86" i="13"/>
  <c r="T86" i="13"/>
  <c r="U86" i="13"/>
  <c r="J43" i="13"/>
  <c r="B88" i="14"/>
  <c r="A88" i="14"/>
  <c r="P43" i="13"/>
  <c r="E88" i="14"/>
  <c r="O43" i="13"/>
  <c r="C88" i="14"/>
  <c r="N43" i="13"/>
  <c r="D88" i="14"/>
  <c r="S84" i="13"/>
  <c r="K84" i="13"/>
  <c r="T84" i="13"/>
  <c r="U84" i="13"/>
  <c r="M84" i="13"/>
  <c r="O84" i="13"/>
  <c r="E84" i="13"/>
  <c r="H84" i="13"/>
  <c r="Q84" i="13"/>
  <c r="R73" i="13"/>
  <c r="T85" i="13"/>
  <c r="U85" i="13"/>
  <c r="M85" i="13"/>
  <c r="O85" i="13"/>
  <c r="E85" i="13"/>
  <c r="Q85" i="13"/>
  <c r="H85" i="13"/>
  <c r="K85" i="13"/>
  <c r="S85" i="13"/>
  <c r="R74" i="13"/>
  <c r="Q87" i="13"/>
  <c r="H87" i="13"/>
  <c r="S87" i="13"/>
  <c r="K87" i="13"/>
  <c r="T87" i="13"/>
  <c r="U87" i="13"/>
  <c r="M87" i="13"/>
  <c r="E87" i="13"/>
  <c r="O87" i="13"/>
  <c r="R76" i="13"/>
  <c r="R69" i="13"/>
  <c r="L37" i="3"/>
  <c r="M37" i="3"/>
  <c r="J40" i="3"/>
  <c r="J41" i="3"/>
  <c r="F40" i="3"/>
  <c r="G40" i="3"/>
  <c r="I40" i="3"/>
  <c r="F58" i="3"/>
  <c r="F59" i="3"/>
  <c r="J58" i="3"/>
  <c r="J59" i="3"/>
  <c r="I58" i="3"/>
  <c r="I59" i="3"/>
  <c r="L55" i="3"/>
  <c r="G58" i="3"/>
  <c r="G59" i="3"/>
  <c r="H49" i="3"/>
  <c r="G49" i="3"/>
  <c r="G50" i="3"/>
  <c r="L47" i="3"/>
  <c r="M47" i="3"/>
  <c r="K49" i="3"/>
  <c r="G23" i="3"/>
  <c r="I23" i="3"/>
  <c r="F23" i="3"/>
  <c r="L20" i="3"/>
  <c r="K32" i="3"/>
  <c r="L31" i="3"/>
  <c r="M31" i="3"/>
  <c r="L29" i="3"/>
  <c r="I32" i="3"/>
  <c r="J32" i="3"/>
  <c r="K23" i="3"/>
  <c r="H23" i="3"/>
  <c r="L21" i="3"/>
  <c r="M21" i="3"/>
  <c r="K14" i="3"/>
  <c r="G14" i="3"/>
  <c r="L12" i="3"/>
  <c r="M12" i="3"/>
  <c r="H14" i="3"/>
  <c r="H58" i="3"/>
  <c r="H59" i="3"/>
  <c r="L56" i="3"/>
  <c r="M56" i="3"/>
  <c r="K58" i="3"/>
  <c r="K59" i="3"/>
  <c r="L57" i="3"/>
  <c r="M57" i="3"/>
  <c r="J49" i="3"/>
  <c r="I49" i="3"/>
  <c r="F49" i="3"/>
  <c r="F50" i="3"/>
  <c r="L46" i="3"/>
  <c r="J23" i="3"/>
  <c r="J24" i="3"/>
  <c r="L22" i="3"/>
  <c r="M22" i="3"/>
  <c r="I14" i="3"/>
  <c r="J14" i="3"/>
  <c r="F14" i="3"/>
  <c r="L11" i="3"/>
  <c r="J67" i="3"/>
  <c r="J68" i="3"/>
  <c r="F67" i="3"/>
  <c r="F68" i="3"/>
  <c r="L64" i="3"/>
  <c r="I67" i="3"/>
  <c r="I68" i="3"/>
  <c r="H40" i="3"/>
  <c r="L38" i="3"/>
  <c r="M38" i="3"/>
  <c r="K40" i="3"/>
  <c r="F32" i="3"/>
  <c r="L30" i="3"/>
  <c r="M30" i="3"/>
  <c r="G32" i="3"/>
  <c r="H32" i="3"/>
  <c r="G67" i="3"/>
  <c r="G68" i="3"/>
  <c r="L65" i="3"/>
  <c r="M65" i="3"/>
  <c r="K67" i="3"/>
  <c r="K68" i="3"/>
  <c r="H67" i="3"/>
  <c r="H68" i="3"/>
  <c r="L66" i="3"/>
  <c r="M66" i="3"/>
  <c r="J15" i="9"/>
  <c r="K15" i="9"/>
  <c r="G33" i="8"/>
  <c r="M2" i="9"/>
  <c r="L5" i="9"/>
  <c r="L32" i="10"/>
  <c r="I33" i="8"/>
  <c r="I33" i="3"/>
  <c r="M25" i="7"/>
  <c r="L27" i="7"/>
  <c r="L38" i="7"/>
  <c r="L28" i="7"/>
  <c r="G15" i="10"/>
  <c r="I39" i="6"/>
  <c r="H15" i="10"/>
  <c r="F17" i="7"/>
  <c r="K33" i="8"/>
  <c r="G6" i="6"/>
  <c r="M11" i="9"/>
  <c r="L14" i="9"/>
  <c r="I33" i="9"/>
  <c r="G39" i="7"/>
  <c r="H15" i="8"/>
  <c r="I24" i="10"/>
  <c r="H28" i="7"/>
  <c r="G24" i="9"/>
  <c r="I15" i="10"/>
  <c r="I6" i="9"/>
  <c r="G17" i="7"/>
  <c r="H6" i="7"/>
  <c r="M2" i="8"/>
  <c r="L5" i="8"/>
  <c r="L14" i="8"/>
  <c r="L6" i="8"/>
  <c r="F6" i="8"/>
  <c r="N2" i="8"/>
  <c r="O2" i="8"/>
  <c r="G24" i="10"/>
  <c r="K15" i="10"/>
  <c r="H33" i="8"/>
  <c r="G33" i="3"/>
  <c r="M35" i="7"/>
  <c r="J33" i="8"/>
  <c r="G15" i="8"/>
  <c r="F24" i="9"/>
  <c r="F15" i="9"/>
  <c r="J33" i="9"/>
  <c r="I15" i="8"/>
  <c r="J24" i="10"/>
  <c r="J28" i="7"/>
  <c r="H24" i="9"/>
  <c r="J6" i="10"/>
  <c r="M20" i="8"/>
  <c r="L23" i="8"/>
  <c r="L32" i="8"/>
  <c r="L24" i="8"/>
  <c r="N20" i="8"/>
  <c r="O20" i="8"/>
  <c r="H33" i="10"/>
  <c r="J6" i="9"/>
  <c r="L32" i="9"/>
  <c r="M29" i="8"/>
  <c r="J15" i="8"/>
  <c r="L5" i="10"/>
  <c r="L14" i="10"/>
  <c r="L6" i="10"/>
  <c r="N2" i="10"/>
  <c r="O2" i="10"/>
  <c r="Q2" i="10"/>
  <c r="D58" i="13"/>
  <c r="M2" i="10"/>
  <c r="I17" i="7"/>
  <c r="M2" i="3"/>
  <c r="L5" i="3"/>
  <c r="F15" i="10"/>
  <c r="M20" i="9"/>
  <c r="L23" i="9"/>
  <c r="K17" i="7"/>
  <c r="F39" i="7"/>
  <c r="M20" i="10"/>
  <c r="L23" i="10"/>
  <c r="H6" i="9"/>
  <c r="G15" i="9"/>
  <c r="K33" i="9"/>
  <c r="I39" i="7"/>
  <c r="K24" i="10"/>
  <c r="K28" i="7"/>
  <c r="M11" i="10"/>
  <c r="F33" i="10"/>
  <c r="K6" i="9"/>
  <c r="M14" i="7"/>
  <c r="L16" i="7"/>
  <c r="M2" i="7"/>
  <c r="L5" i="7"/>
  <c r="L6" i="7"/>
  <c r="N2" i="7"/>
  <c r="O2" i="7"/>
  <c r="Q2" i="7"/>
  <c r="D25" i="13"/>
  <c r="F33" i="8"/>
  <c r="K15" i="8"/>
  <c r="F39" i="6"/>
  <c r="I6" i="6"/>
  <c r="K17" i="6"/>
  <c r="H28" i="6"/>
  <c r="J17" i="6"/>
  <c r="J39" i="6"/>
  <c r="J6" i="6"/>
  <c r="M24" i="6"/>
  <c r="L27" i="6"/>
  <c r="M3" i="6"/>
  <c r="L5" i="6"/>
  <c r="F17" i="6"/>
  <c r="J28" i="6"/>
  <c r="K28" i="6"/>
  <c r="M13" i="6"/>
  <c r="L16" i="6"/>
  <c r="I17" i="6"/>
  <c r="F28" i="6"/>
  <c r="G28" i="6"/>
  <c r="M35" i="6"/>
  <c r="L38" i="6"/>
  <c r="L39" i="6"/>
  <c r="H39" i="6"/>
  <c r="K6" i="6"/>
  <c r="G17" i="6"/>
  <c r="H17" i="6"/>
  <c r="I28" i="6"/>
  <c r="R82" i="13"/>
  <c r="S82" i="13"/>
  <c r="R91" i="13"/>
  <c r="S91" i="13"/>
  <c r="R83" i="13"/>
  <c r="S83" i="13"/>
  <c r="R92" i="13"/>
  <c r="S92" i="13"/>
  <c r="R90" i="13"/>
  <c r="S90" i="13"/>
  <c r="R81" i="13"/>
  <c r="S81" i="13"/>
  <c r="R94" i="13"/>
  <c r="S94" i="13"/>
  <c r="R85" i="13"/>
  <c r="R87" i="13"/>
  <c r="R96" i="13"/>
  <c r="S96" i="13"/>
  <c r="R86" i="13"/>
  <c r="R95" i="13"/>
  <c r="S95" i="13"/>
  <c r="R80" i="13"/>
  <c r="S80" i="13"/>
  <c r="R89" i="13"/>
  <c r="S89" i="13"/>
  <c r="R93" i="13"/>
  <c r="S93" i="13"/>
  <c r="R84" i="13"/>
  <c r="C38" i="13"/>
  <c r="Q20" i="8"/>
  <c r="D38" i="13"/>
  <c r="C36" i="13"/>
  <c r="Q2" i="8"/>
  <c r="D36" i="13"/>
  <c r="K15" i="3"/>
  <c r="K6" i="3"/>
  <c r="J15" i="3"/>
  <c r="J6" i="3"/>
  <c r="I15" i="3"/>
  <c r="I6" i="3"/>
  <c r="H15" i="3"/>
  <c r="H6" i="3"/>
  <c r="G15" i="3"/>
  <c r="G6" i="3"/>
  <c r="F15" i="3"/>
  <c r="F6" i="3"/>
  <c r="H41" i="3"/>
  <c r="H24" i="3"/>
  <c r="I41" i="3"/>
  <c r="K24" i="3"/>
  <c r="M11" i="3"/>
  <c r="L14" i="3"/>
  <c r="M29" i="3"/>
  <c r="L32" i="3"/>
  <c r="M55" i="3"/>
  <c r="L58" i="3"/>
  <c r="L59" i="3"/>
  <c r="M46" i="3"/>
  <c r="L49" i="3"/>
  <c r="K41" i="3"/>
  <c r="K50" i="3"/>
  <c r="J50" i="3"/>
  <c r="J33" i="3"/>
  <c r="K33" i="3"/>
  <c r="G24" i="3"/>
  <c r="H50" i="3"/>
  <c r="F41" i="3"/>
  <c r="F33" i="3"/>
  <c r="F24" i="3"/>
  <c r="L23" i="3"/>
  <c r="M20" i="3"/>
  <c r="M64" i="3"/>
  <c r="L67" i="3"/>
  <c r="L68" i="3"/>
  <c r="L40" i="3"/>
  <c r="H33" i="3"/>
  <c r="I50" i="3"/>
  <c r="I24" i="3"/>
  <c r="G41" i="3"/>
  <c r="L15" i="9"/>
  <c r="N11" i="9"/>
  <c r="O11" i="9"/>
  <c r="C48" i="13"/>
  <c r="N24" i="7"/>
  <c r="O24" i="7"/>
  <c r="C25" i="13"/>
  <c r="L33" i="8"/>
  <c r="N29" i="8"/>
  <c r="O29" i="8"/>
  <c r="L33" i="10"/>
  <c r="N29" i="10"/>
  <c r="O29" i="10"/>
  <c r="Q11" i="9"/>
  <c r="D48" i="13"/>
  <c r="L17" i="7"/>
  <c r="N13" i="7"/>
  <c r="O13" i="7"/>
  <c r="L33" i="9"/>
  <c r="N29" i="9"/>
  <c r="O29" i="9"/>
  <c r="L24" i="9"/>
  <c r="N20" i="9"/>
  <c r="O20" i="9"/>
  <c r="L6" i="9"/>
  <c r="N2" i="9"/>
  <c r="O2" i="9"/>
  <c r="L15" i="10"/>
  <c r="N11" i="10"/>
  <c r="O11" i="10"/>
  <c r="L24" i="10"/>
  <c r="N20" i="10"/>
  <c r="O20" i="10"/>
  <c r="L15" i="8"/>
  <c r="N11" i="8"/>
  <c r="O11" i="8"/>
  <c r="L39" i="7"/>
  <c r="N35" i="7"/>
  <c r="O35" i="7"/>
  <c r="C58" i="13"/>
  <c r="L17" i="6"/>
  <c r="N13" i="6"/>
  <c r="O13" i="6"/>
  <c r="N35" i="6"/>
  <c r="O35" i="6"/>
  <c r="L28" i="6"/>
  <c r="N24" i="6"/>
  <c r="O24" i="6"/>
  <c r="L6" i="6"/>
  <c r="N2" i="6"/>
  <c r="O2" i="6"/>
  <c r="Q55" i="3"/>
  <c r="D9" i="13"/>
  <c r="C9" i="13"/>
  <c r="G9" i="13"/>
  <c r="L15" i="3"/>
  <c r="L6" i="3"/>
  <c r="N2" i="3"/>
  <c r="O2" i="3"/>
  <c r="L41" i="3"/>
  <c r="L24" i="3"/>
  <c r="N20" i="3"/>
  <c r="O20" i="3"/>
  <c r="L50" i="3"/>
  <c r="L33" i="3"/>
  <c r="N29" i="3"/>
  <c r="O29" i="3"/>
  <c r="Q20" i="10"/>
  <c r="D60" i="13"/>
  <c r="C60" i="13"/>
  <c r="C47" i="13"/>
  <c r="Q2" i="9"/>
  <c r="D47" i="13"/>
  <c r="Q35" i="7"/>
  <c r="D28" i="13"/>
  <c r="C28" i="13"/>
  <c r="Q11" i="8"/>
  <c r="D37" i="13"/>
  <c r="C37" i="13"/>
  <c r="C61" i="13"/>
  <c r="C59" i="13"/>
  <c r="G59" i="13"/>
  <c r="Q29" i="10"/>
  <c r="D61" i="13"/>
  <c r="Q11" i="10"/>
  <c r="D59" i="13"/>
  <c r="Q29" i="8"/>
  <c r="D39" i="13"/>
  <c r="C39" i="13"/>
  <c r="C49" i="13"/>
  <c r="C50" i="13"/>
  <c r="G49" i="13"/>
  <c r="Q20" i="9"/>
  <c r="D49" i="13"/>
  <c r="C27" i="13"/>
  <c r="C26" i="13"/>
  <c r="G27" i="13"/>
  <c r="Q24" i="7"/>
  <c r="D27" i="13"/>
  <c r="Q29" i="9"/>
  <c r="D50" i="13"/>
  <c r="Q13" i="7"/>
  <c r="D26" i="13"/>
  <c r="G58" i="13"/>
  <c r="Q13" i="6"/>
  <c r="D15" i="13"/>
  <c r="C15" i="13"/>
  <c r="Q24" i="6"/>
  <c r="D16" i="13"/>
  <c r="C16" i="13"/>
  <c r="Q35" i="6"/>
  <c r="D17" i="13"/>
  <c r="C17" i="13"/>
  <c r="C14" i="13"/>
  <c r="Q2" i="6"/>
  <c r="D14" i="13"/>
  <c r="N11" i="3"/>
  <c r="O11" i="3"/>
  <c r="C4" i="13"/>
  <c r="Q64" i="3"/>
  <c r="D10" i="13"/>
  <c r="C10" i="13"/>
  <c r="G10" i="13"/>
  <c r="Q37" i="3"/>
  <c r="D7" i="13"/>
  <c r="C7" i="13"/>
  <c r="G7" i="13"/>
  <c r="Q46" i="3"/>
  <c r="D8" i="13"/>
  <c r="C8" i="13"/>
  <c r="G8" i="13"/>
  <c r="Q29" i="3"/>
  <c r="D6" i="13"/>
  <c r="C6" i="13"/>
  <c r="Q20" i="3"/>
  <c r="D5" i="13"/>
  <c r="C5" i="13"/>
  <c r="C3" i="13"/>
  <c r="Q2" i="3"/>
  <c r="D3" i="13"/>
  <c r="G60" i="13"/>
  <c r="G39" i="13"/>
  <c r="G26" i="13"/>
  <c r="G25" i="13"/>
  <c r="G61" i="13"/>
  <c r="H59" i="13"/>
  <c r="L59" i="13"/>
  <c r="G28" i="13"/>
  <c r="G50" i="13"/>
  <c r="G48" i="13"/>
  <c r="G47" i="13"/>
  <c r="G38" i="13"/>
  <c r="G37" i="13"/>
  <c r="G36" i="13"/>
  <c r="G6" i="13"/>
  <c r="H58" i="13"/>
  <c r="N58" i="13"/>
  <c r="D131" i="14"/>
  <c r="K59" i="13"/>
  <c r="O59" i="13"/>
  <c r="C132" i="14"/>
  <c r="H63" i="13"/>
  <c r="K63" i="13"/>
  <c r="H60" i="13"/>
  <c r="H62" i="13"/>
  <c r="H61" i="13"/>
  <c r="L61" i="13"/>
  <c r="H64" i="13"/>
  <c r="L64" i="13"/>
  <c r="H65" i="13"/>
  <c r="L65" i="13"/>
  <c r="G15" i="13"/>
  <c r="G14" i="13"/>
  <c r="G17" i="13"/>
  <c r="G16" i="13"/>
  <c r="Q11" i="3"/>
  <c r="D4" i="13"/>
  <c r="G3" i="13"/>
  <c r="G5" i="13"/>
  <c r="G4" i="13"/>
  <c r="H36" i="13"/>
  <c r="H41" i="13"/>
  <c r="H42" i="13"/>
  <c r="H43" i="13"/>
  <c r="H40" i="13"/>
  <c r="H37" i="13"/>
  <c r="H38" i="13"/>
  <c r="H39" i="13"/>
  <c r="H27" i="13"/>
  <c r="H28" i="13"/>
  <c r="H26" i="13"/>
  <c r="H31" i="13"/>
  <c r="H30" i="13"/>
  <c r="H32" i="13"/>
  <c r="H29" i="13"/>
  <c r="H25" i="13"/>
  <c r="J59" i="13"/>
  <c r="B132" i="14"/>
  <c r="A132" i="14"/>
  <c r="N59" i="13"/>
  <c r="D132" i="14"/>
  <c r="H50" i="13"/>
  <c r="H48" i="13"/>
  <c r="H47" i="13"/>
  <c r="H53" i="13"/>
  <c r="H54" i="13"/>
  <c r="H52" i="13"/>
  <c r="H49" i="13"/>
  <c r="H51" i="13"/>
  <c r="K58" i="13"/>
  <c r="O58" i="13"/>
  <c r="C131" i="14"/>
  <c r="L58" i="13"/>
  <c r="J58" i="13"/>
  <c r="B131" i="14"/>
  <c r="A131" i="14"/>
  <c r="P59" i="13"/>
  <c r="E132" i="14"/>
  <c r="L63" i="13"/>
  <c r="K64" i="13"/>
  <c r="K65" i="13"/>
  <c r="K62" i="13"/>
  <c r="L62" i="13"/>
  <c r="J61" i="13"/>
  <c r="B134" i="14"/>
  <c r="A134" i="14"/>
  <c r="N60" i="13"/>
  <c r="D133" i="14"/>
  <c r="L60" i="13"/>
  <c r="K60" i="13"/>
  <c r="O60" i="13"/>
  <c r="J60" i="13"/>
  <c r="N61" i="13"/>
  <c r="D134" i="14"/>
  <c r="K61" i="13"/>
  <c r="O61" i="13"/>
  <c r="H18" i="13"/>
  <c r="H15" i="13"/>
  <c r="H17" i="13"/>
  <c r="H19" i="13"/>
  <c r="H20" i="13"/>
  <c r="H16" i="13"/>
  <c r="H21" i="13"/>
  <c r="H14" i="13"/>
  <c r="H3" i="13"/>
  <c r="L3" i="13"/>
  <c r="H8" i="13"/>
  <c r="K8" i="13"/>
  <c r="H10" i="13"/>
  <c r="H9" i="13"/>
  <c r="K9" i="13"/>
  <c r="H6" i="13"/>
  <c r="H7" i="13"/>
  <c r="K7" i="13"/>
  <c r="H4" i="13"/>
  <c r="H5" i="13"/>
  <c r="K52" i="13"/>
  <c r="L52" i="13"/>
  <c r="L54" i="13"/>
  <c r="K54" i="13"/>
  <c r="K53" i="13"/>
  <c r="L53" i="13"/>
  <c r="L40" i="13"/>
  <c r="K40" i="13"/>
  <c r="L48" i="13"/>
  <c r="N48" i="13"/>
  <c r="D107" i="14"/>
  <c r="K48" i="13"/>
  <c r="O48" i="13"/>
  <c r="J48" i="13"/>
  <c r="B107" i="14"/>
  <c r="A107" i="14"/>
  <c r="L43" i="13"/>
  <c r="K43" i="13"/>
  <c r="L50" i="13"/>
  <c r="K50" i="13"/>
  <c r="O50" i="13"/>
  <c r="J50" i="13"/>
  <c r="B109" i="14"/>
  <c r="A109" i="14"/>
  <c r="N50" i="13"/>
  <c r="D109" i="14"/>
  <c r="L26" i="13"/>
  <c r="J26" i="13"/>
  <c r="B57" i="14"/>
  <c r="A57" i="14"/>
  <c r="N26" i="13"/>
  <c r="D57" i="14"/>
  <c r="K26" i="13"/>
  <c r="O26" i="13"/>
  <c r="L42" i="13"/>
  <c r="K42" i="13"/>
  <c r="L25" i="13"/>
  <c r="N25" i="13"/>
  <c r="D56" i="14"/>
  <c r="J25" i="13"/>
  <c r="K25" i="13"/>
  <c r="O25" i="13"/>
  <c r="K37" i="13"/>
  <c r="O37" i="13"/>
  <c r="J37" i="13"/>
  <c r="B82" i="14"/>
  <c r="A82" i="14"/>
  <c r="L37" i="13"/>
  <c r="N37" i="13"/>
  <c r="D82" i="14"/>
  <c r="K30" i="13"/>
  <c r="L30" i="13"/>
  <c r="L31" i="13"/>
  <c r="K31" i="13"/>
  <c r="L51" i="13"/>
  <c r="K51" i="13"/>
  <c r="J28" i="13"/>
  <c r="B59" i="14"/>
  <c r="A59" i="14"/>
  <c r="K28" i="13"/>
  <c r="O28" i="13"/>
  <c r="N28" i="13"/>
  <c r="D59" i="14"/>
  <c r="L28" i="13"/>
  <c r="L41" i="13"/>
  <c r="K41" i="13"/>
  <c r="L39" i="13"/>
  <c r="K39" i="13"/>
  <c r="O39" i="13"/>
  <c r="N39" i="13"/>
  <c r="D84" i="14"/>
  <c r="J39" i="13"/>
  <c r="B84" i="14"/>
  <c r="A84" i="14"/>
  <c r="L29" i="13"/>
  <c r="K29" i="13"/>
  <c r="K38" i="13"/>
  <c r="O38" i="13"/>
  <c r="L38" i="13"/>
  <c r="J38" i="13"/>
  <c r="B83" i="14"/>
  <c r="A83" i="14"/>
  <c r="N38" i="13"/>
  <c r="D83" i="14"/>
  <c r="K32" i="13"/>
  <c r="L32" i="13"/>
  <c r="L47" i="13"/>
  <c r="J47" i="13"/>
  <c r="K47" i="13"/>
  <c r="O47" i="13"/>
  <c r="N47" i="13"/>
  <c r="D106" i="14"/>
  <c r="K49" i="13"/>
  <c r="O49" i="13"/>
  <c r="L49" i="13"/>
  <c r="N49" i="13"/>
  <c r="D108" i="14"/>
  <c r="J49" i="13"/>
  <c r="B108" i="14"/>
  <c r="A108" i="14"/>
  <c r="J27" i="13"/>
  <c r="B58" i="14"/>
  <c r="A58" i="14"/>
  <c r="N27" i="13"/>
  <c r="D58" i="14"/>
  <c r="K27" i="13"/>
  <c r="O27" i="13"/>
  <c r="L27" i="13"/>
  <c r="N36" i="13"/>
  <c r="D81" i="14"/>
  <c r="K36" i="13"/>
  <c r="O36" i="13"/>
  <c r="J36" i="13"/>
  <c r="L36" i="13"/>
  <c r="R60" i="13"/>
  <c r="P91" i="13"/>
  <c r="Q91" i="13"/>
  <c r="P58" i="13"/>
  <c r="E131" i="14"/>
  <c r="R58" i="13"/>
  <c r="P80" i="13"/>
  <c r="Q80" i="13"/>
  <c r="R59" i="13"/>
  <c r="P90" i="13"/>
  <c r="Q90" i="13"/>
  <c r="R63" i="13"/>
  <c r="P85" i="13"/>
  <c r="R62" i="13"/>
  <c r="P93" i="13"/>
  <c r="Q93" i="13"/>
  <c r="R61" i="13"/>
  <c r="P60" i="13"/>
  <c r="E133" i="14"/>
  <c r="C133" i="14"/>
  <c r="B133" i="14"/>
  <c r="A133" i="14"/>
  <c r="R64" i="13"/>
  <c r="C134" i="14"/>
  <c r="P61" i="13"/>
  <c r="E134" i="14"/>
  <c r="R65" i="13"/>
  <c r="L21" i="13"/>
  <c r="K21" i="13"/>
  <c r="K20" i="13"/>
  <c r="L20" i="13"/>
  <c r="K18" i="13"/>
  <c r="L18" i="13"/>
  <c r="K16" i="13"/>
  <c r="O16" i="13"/>
  <c r="L16" i="13"/>
  <c r="N16" i="13"/>
  <c r="D33" i="14"/>
  <c r="J16" i="13"/>
  <c r="B33" i="14"/>
  <c r="A33" i="14"/>
  <c r="J15" i="13"/>
  <c r="B32" i="14"/>
  <c r="A32" i="14"/>
  <c r="K15" i="13"/>
  <c r="O15" i="13"/>
  <c r="N15" i="13"/>
  <c r="D32" i="14"/>
  <c r="L15" i="13"/>
  <c r="J17" i="13"/>
  <c r="B34" i="14"/>
  <c r="A34" i="14"/>
  <c r="K17" i="13"/>
  <c r="O17" i="13"/>
  <c r="N17" i="13"/>
  <c r="D34" i="14"/>
  <c r="L17" i="13"/>
  <c r="J14" i="13"/>
  <c r="N14" i="13"/>
  <c r="D31" i="14"/>
  <c r="L14" i="13"/>
  <c r="K14" i="13"/>
  <c r="O14" i="13"/>
  <c r="K19" i="13"/>
  <c r="L19" i="13"/>
  <c r="K3" i="13"/>
  <c r="O3" i="13"/>
  <c r="N3" i="13"/>
  <c r="D6" i="14"/>
  <c r="J3" i="13"/>
  <c r="B6" i="14"/>
  <c r="A6" i="14"/>
  <c r="J6" i="13"/>
  <c r="B9" i="14"/>
  <c r="A9" i="14"/>
  <c r="N6" i="13"/>
  <c r="D9" i="14"/>
  <c r="K4" i="13"/>
  <c r="O4" i="13"/>
  <c r="N4" i="13"/>
  <c r="D7" i="14"/>
  <c r="J4" i="13"/>
  <c r="B7" i="14"/>
  <c r="A7" i="14"/>
  <c r="N5" i="13"/>
  <c r="D8" i="14"/>
  <c r="J5" i="13"/>
  <c r="L8" i="13"/>
  <c r="K5" i="13"/>
  <c r="O5" i="13"/>
  <c r="L6" i="13"/>
  <c r="L9" i="13"/>
  <c r="K10" i="13"/>
  <c r="L10" i="13"/>
  <c r="L4" i="13"/>
  <c r="K6" i="13"/>
  <c r="O6" i="13"/>
  <c r="L5" i="13"/>
  <c r="L7" i="13"/>
  <c r="C59" i="14"/>
  <c r="P28" i="13"/>
  <c r="E59" i="14"/>
  <c r="C109" i="14"/>
  <c r="P50" i="13"/>
  <c r="E109" i="14"/>
  <c r="B81" i="14"/>
  <c r="A81" i="14"/>
  <c r="R41" i="13"/>
  <c r="R43" i="13"/>
  <c r="R40" i="13"/>
  <c r="R42" i="13"/>
  <c r="R36" i="13"/>
  <c r="R39" i="13"/>
  <c r="R37" i="13"/>
  <c r="R38" i="13"/>
  <c r="P81" i="13"/>
  <c r="Q81" i="13"/>
  <c r="C81" i="14"/>
  <c r="P36" i="13"/>
  <c r="E81" i="14"/>
  <c r="P39" i="13"/>
  <c r="E84" i="14"/>
  <c r="C84" i="14"/>
  <c r="C57" i="14"/>
  <c r="P26" i="13"/>
  <c r="E57" i="14"/>
  <c r="C82" i="14"/>
  <c r="P37" i="13"/>
  <c r="E82" i="14"/>
  <c r="P25" i="13"/>
  <c r="E56" i="14"/>
  <c r="C56" i="14"/>
  <c r="C58" i="14"/>
  <c r="P27" i="13"/>
  <c r="E58" i="14"/>
  <c r="P47" i="13"/>
  <c r="E106" i="14"/>
  <c r="C106" i="14"/>
  <c r="C83" i="14"/>
  <c r="P38" i="13"/>
  <c r="E83" i="14"/>
  <c r="R32" i="13"/>
  <c r="R27" i="13"/>
  <c r="R26" i="13"/>
  <c r="R28" i="13"/>
  <c r="R29" i="13"/>
  <c r="R30" i="13"/>
  <c r="B56" i="14"/>
  <c r="A56" i="14"/>
  <c r="R25" i="13"/>
  <c r="R31" i="13"/>
  <c r="C107" i="14"/>
  <c r="P48" i="13"/>
  <c r="E107" i="14"/>
  <c r="P49" i="13"/>
  <c r="E108" i="14"/>
  <c r="C108" i="14"/>
  <c r="R51" i="13"/>
  <c r="R50" i="13"/>
  <c r="R53" i="13"/>
  <c r="R52" i="13"/>
  <c r="R48" i="13"/>
  <c r="R54" i="13"/>
  <c r="B106" i="14"/>
  <c r="A106" i="14"/>
  <c r="R47" i="13"/>
  <c r="R49" i="13"/>
  <c r="P82" i="13"/>
  <c r="Q82" i="13"/>
  <c r="P89" i="13"/>
  <c r="Q89" i="13"/>
  <c r="P94" i="13"/>
  <c r="Q94" i="13"/>
  <c r="P84" i="13"/>
  <c r="P95" i="13"/>
  <c r="Q95" i="13"/>
  <c r="P86" i="13"/>
  <c r="P83" i="13"/>
  <c r="Q83" i="13"/>
  <c r="P92" i="13"/>
  <c r="Q92" i="13"/>
  <c r="P96" i="13"/>
  <c r="Q96" i="13"/>
  <c r="P87" i="13"/>
  <c r="R21" i="13"/>
  <c r="R17" i="13"/>
  <c r="R20" i="13"/>
  <c r="R19" i="13"/>
  <c r="R18" i="13"/>
  <c r="R15" i="13"/>
  <c r="B31" i="14"/>
  <c r="A31" i="14"/>
  <c r="R14" i="13"/>
  <c r="R16" i="13"/>
  <c r="C33" i="14"/>
  <c r="P16" i="13"/>
  <c r="E33" i="14"/>
  <c r="P14" i="13"/>
  <c r="E31" i="14"/>
  <c r="C31" i="14"/>
  <c r="P17" i="13"/>
  <c r="E34" i="14"/>
  <c r="C34" i="14"/>
  <c r="P15" i="13"/>
  <c r="E32" i="14"/>
  <c r="C32" i="14"/>
  <c r="P3" i="13"/>
  <c r="E6" i="14"/>
  <c r="R10" i="13"/>
  <c r="D96" i="13"/>
  <c r="E96" i="13"/>
  <c r="C6" i="14"/>
  <c r="C9" i="14"/>
  <c r="P6" i="13"/>
  <c r="E9" i="14"/>
  <c r="R5" i="13"/>
  <c r="D91" i="13"/>
  <c r="E91" i="13"/>
  <c r="R8" i="13"/>
  <c r="D94" i="13"/>
  <c r="E94" i="13"/>
  <c r="R9" i="13"/>
  <c r="D86" i="13"/>
  <c r="R7" i="13"/>
  <c r="D84" i="13"/>
  <c r="R6" i="13"/>
  <c r="B8" i="14"/>
  <c r="A8" i="14"/>
  <c r="C8" i="14"/>
  <c r="P5" i="13"/>
  <c r="E8" i="14"/>
  <c r="C7" i="14"/>
  <c r="P4" i="13"/>
  <c r="E7" i="14"/>
  <c r="R3" i="13"/>
  <c r="R4" i="13"/>
  <c r="N96" i="13"/>
  <c r="O96" i="13"/>
  <c r="N87" i="13"/>
  <c r="J81" i="13"/>
  <c r="K81" i="13"/>
  <c r="J90" i="13"/>
  <c r="K90" i="13"/>
  <c r="N90" i="13"/>
  <c r="O90" i="13"/>
  <c r="N81" i="13"/>
  <c r="O81" i="13"/>
  <c r="J91" i="13"/>
  <c r="K91" i="13"/>
  <c r="J82" i="13"/>
  <c r="K82" i="13"/>
  <c r="L84" i="13"/>
  <c r="L93" i="13"/>
  <c r="M93" i="13"/>
  <c r="N94" i="13"/>
  <c r="O94" i="13"/>
  <c r="N85" i="13"/>
  <c r="J86" i="13"/>
  <c r="J95" i="13"/>
  <c r="K95" i="13"/>
  <c r="J87" i="13"/>
  <c r="J96" i="13"/>
  <c r="K96" i="13"/>
  <c r="L87" i="13"/>
  <c r="L96" i="13"/>
  <c r="M96" i="13"/>
  <c r="N86" i="13"/>
  <c r="N95" i="13"/>
  <c r="O95" i="13"/>
  <c r="J89" i="13"/>
  <c r="K89" i="13"/>
  <c r="J80" i="13"/>
  <c r="K80" i="13"/>
  <c r="L85" i="13"/>
  <c r="L94" i="13"/>
  <c r="M94" i="13"/>
  <c r="L86" i="13"/>
  <c r="L95" i="13"/>
  <c r="M95" i="13"/>
  <c r="N83" i="13"/>
  <c r="O83" i="13"/>
  <c r="N92" i="13"/>
  <c r="O92" i="13"/>
  <c r="N82" i="13"/>
  <c r="O82" i="13"/>
  <c r="N91" i="13"/>
  <c r="O91" i="13"/>
  <c r="J85" i="13"/>
  <c r="J94" i="13"/>
  <c r="K94" i="13"/>
  <c r="N80" i="13"/>
  <c r="O80" i="13"/>
  <c r="N89" i="13"/>
  <c r="O89" i="13"/>
  <c r="J93" i="13"/>
  <c r="K93" i="13"/>
  <c r="J84" i="13"/>
  <c r="L83" i="13"/>
  <c r="M83" i="13"/>
  <c r="L92" i="13"/>
  <c r="M92" i="13"/>
  <c r="L82" i="13"/>
  <c r="M82" i="13"/>
  <c r="L91" i="13"/>
  <c r="M91" i="13"/>
  <c r="N93" i="13"/>
  <c r="O93" i="13"/>
  <c r="N84" i="13"/>
  <c r="L90" i="13"/>
  <c r="M90" i="13"/>
  <c r="L81" i="13"/>
  <c r="M81" i="13"/>
  <c r="J83" i="13"/>
  <c r="K83" i="13"/>
  <c r="J92" i="13"/>
  <c r="K92" i="13"/>
  <c r="L80" i="13"/>
  <c r="M80" i="13"/>
  <c r="L89" i="13"/>
  <c r="M89" i="13"/>
  <c r="G82" i="13"/>
  <c r="H82" i="13"/>
  <c r="G91" i="13"/>
  <c r="H91" i="13"/>
  <c r="G93" i="13"/>
  <c r="H93" i="13"/>
  <c r="G84" i="13"/>
  <c r="G87" i="13"/>
  <c r="G96" i="13"/>
  <c r="H96" i="13"/>
  <c r="G92" i="13"/>
  <c r="H92" i="13"/>
  <c r="G83" i="13"/>
  <c r="H83" i="13"/>
  <c r="G86" i="13"/>
  <c r="G95" i="13"/>
  <c r="H95" i="13"/>
  <c r="G90" i="13"/>
  <c r="H90" i="13"/>
  <c r="G81" i="13"/>
  <c r="H81" i="13"/>
  <c r="G80" i="13"/>
  <c r="H80" i="13"/>
  <c r="G89" i="13"/>
  <c r="H89" i="13"/>
  <c r="G94" i="13"/>
  <c r="H94" i="13"/>
  <c r="G85" i="13"/>
  <c r="D87" i="13"/>
  <c r="D82" i="13"/>
  <c r="E82" i="13"/>
  <c r="D85" i="13"/>
  <c r="D93" i="13"/>
  <c r="E93" i="13"/>
  <c r="D95" i="13"/>
  <c r="E95" i="13"/>
  <c r="D89" i="13"/>
  <c r="E89" i="13"/>
  <c r="D80" i="13"/>
  <c r="E80" i="13"/>
  <c r="D81" i="13"/>
  <c r="E81" i="13"/>
  <c r="D90" i="13"/>
  <c r="E90" i="13"/>
  <c r="D92" i="13"/>
  <c r="E92" i="13"/>
  <c r="D83" i="13"/>
  <c r="E83" i="13"/>
  <c r="T81" i="13"/>
  <c r="T94" i="13"/>
  <c r="U94" i="13"/>
  <c r="T96" i="13"/>
  <c r="U96" i="13"/>
  <c r="T91" i="13"/>
  <c r="T90" i="13"/>
  <c r="U90" i="13"/>
  <c r="T89" i="13"/>
  <c r="T82" i="13"/>
  <c r="U91" i="13"/>
  <c r="T93" i="13"/>
  <c r="U93" i="13"/>
  <c r="T83" i="13"/>
  <c r="T92" i="13"/>
  <c r="T80" i="13"/>
  <c r="T95" i="13"/>
  <c r="U95" i="13"/>
  <c r="U81" i="13"/>
  <c r="U82" i="13"/>
  <c r="U92" i="13"/>
  <c r="U80" i="13"/>
  <c r="U83" i="13"/>
  <c r="U89" i="13"/>
  <c r="V81" i="13"/>
  <c r="B101" i="13"/>
  <c r="C101" i="13"/>
  <c r="B182" i="14"/>
  <c r="A182" i="14"/>
  <c r="V84" i="13"/>
  <c r="D104" i="13"/>
  <c r="E104" i="13"/>
  <c r="C185" i="14"/>
  <c r="V80" i="13"/>
  <c r="G100" i="13"/>
  <c r="H100" i="13"/>
  <c r="D181" i="14"/>
  <c r="V83" i="13"/>
  <c r="D103" i="13"/>
  <c r="E103" i="13"/>
  <c r="C184" i="14"/>
  <c r="V82" i="13"/>
  <c r="J102" i="13"/>
  <c r="K102" i="13"/>
  <c r="E183" i="14"/>
  <c r="V87" i="13"/>
  <c r="J107" i="13"/>
  <c r="K107" i="13"/>
  <c r="E188" i="14"/>
  <c r="V86" i="13"/>
  <c r="B106" i="13"/>
  <c r="C106" i="13"/>
  <c r="B187" i="14"/>
  <c r="A187" i="14"/>
  <c r="V85" i="13"/>
  <c r="J105" i="13"/>
  <c r="K105" i="13"/>
  <c r="E186" i="14"/>
  <c r="B102" i="13"/>
  <c r="C102" i="13"/>
  <c r="B183" i="14"/>
  <c r="A183" i="14"/>
  <c r="D105" i="13"/>
  <c r="E105" i="13"/>
  <c r="C186" i="14"/>
  <c r="D101" i="13"/>
  <c r="E101" i="13"/>
  <c r="C182" i="14"/>
  <c r="J101" i="13"/>
  <c r="K101" i="13"/>
  <c r="E182" i="14"/>
  <c r="G101" i="13"/>
  <c r="H101" i="13"/>
  <c r="D182" i="14"/>
  <c r="G105" i="13"/>
  <c r="H105" i="13"/>
  <c r="D186" i="14"/>
  <c r="B100" i="13"/>
  <c r="C100" i="13"/>
  <c r="B181" i="14"/>
  <c r="A181" i="14"/>
  <c r="D107" i="13"/>
  <c r="E107" i="13"/>
  <c r="C188" i="14"/>
  <c r="B104" i="13"/>
  <c r="C104" i="13"/>
  <c r="B185" i="14"/>
  <c r="A185" i="14"/>
  <c r="B107" i="13"/>
  <c r="C107" i="13"/>
  <c r="B188" i="14"/>
  <c r="A188" i="14"/>
  <c r="G104" i="13"/>
  <c r="H104" i="13"/>
  <c r="D185" i="14"/>
  <c r="B105" i="13"/>
  <c r="C105" i="13"/>
  <c r="B186" i="14"/>
  <c r="A186" i="14"/>
  <c r="G107" i="13"/>
  <c r="H107" i="13"/>
  <c r="D188" i="14"/>
  <c r="J104" i="13"/>
  <c r="K104" i="13"/>
  <c r="E185" i="14"/>
  <c r="G106" i="13"/>
  <c r="H106" i="13"/>
  <c r="D187" i="14"/>
  <c r="G103" i="13"/>
  <c r="H103" i="13"/>
  <c r="D184" i="14"/>
  <c r="B103" i="13"/>
  <c r="C103" i="13"/>
  <c r="B184" i="14"/>
  <c r="A184" i="14"/>
  <c r="D100" i="13"/>
  <c r="E100" i="13"/>
  <c r="C181" i="14"/>
  <c r="J106" i="13"/>
  <c r="K106" i="13"/>
  <c r="E187" i="14"/>
  <c r="J100" i="13"/>
  <c r="K100" i="13"/>
  <c r="E181" i="14"/>
  <c r="J103" i="13"/>
  <c r="K103" i="13"/>
  <c r="E184" i="14"/>
  <c r="G102" i="13"/>
  <c r="H102" i="13"/>
  <c r="D183" i="14"/>
  <c r="D102" i="13"/>
  <c r="E102" i="13"/>
  <c r="C183" i="14"/>
  <c r="D106" i="13"/>
  <c r="E106" i="13"/>
  <c r="C187" i="14"/>
</calcChain>
</file>

<file path=xl/sharedStrings.xml><?xml version="1.0" encoding="utf-8"?>
<sst xmlns="http://schemas.openxmlformats.org/spreadsheetml/2006/main" count="1575" uniqueCount="150">
  <si>
    <t>Gemeldete Teams</t>
  </si>
  <si>
    <t>Name</t>
  </si>
  <si>
    <t>Lizenz-Nr:</t>
  </si>
  <si>
    <t>Vorname</t>
  </si>
  <si>
    <t>HC</t>
  </si>
  <si>
    <t>Lizenznr.</t>
  </si>
  <si>
    <t>Kat.</t>
  </si>
  <si>
    <t>02546</t>
  </si>
  <si>
    <t>Bacchi</t>
  </si>
  <si>
    <t>Pascal</t>
  </si>
  <si>
    <t>JA</t>
  </si>
  <si>
    <t>02545</t>
  </si>
  <si>
    <t>Bilanovic</t>
  </si>
  <si>
    <t>Marko</t>
  </si>
  <si>
    <t>01770</t>
  </si>
  <si>
    <t>Famà</t>
  </si>
  <si>
    <t>Tindaro</t>
  </si>
  <si>
    <t>02125</t>
  </si>
  <si>
    <t>Fehr</t>
  </si>
  <si>
    <t>Markus</t>
  </si>
  <si>
    <t>01738</t>
  </si>
  <si>
    <t>Patrick</t>
  </si>
  <si>
    <t>02567</t>
  </si>
  <si>
    <t>Grasslober</t>
  </si>
  <si>
    <t>Marina</t>
  </si>
  <si>
    <t>DB</t>
  </si>
  <si>
    <t>00406</t>
  </si>
  <si>
    <t>Hutter</t>
  </si>
  <si>
    <t>Marcel</t>
  </si>
  <si>
    <t>HB</t>
  </si>
  <si>
    <t>01629</t>
  </si>
  <si>
    <t>Kalt</t>
  </si>
  <si>
    <t>Angela</t>
  </si>
  <si>
    <t>00456</t>
  </si>
  <si>
    <t>Kläger</t>
  </si>
  <si>
    <t>Andreas</t>
  </si>
  <si>
    <t>keine</t>
  </si>
  <si>
    <t>02485</t>
  </si>
  <si>
    <t>Köppel</t>
  </si>
  <si>
    <t>Sandro</t>
  </si>
  <si>
    <t>02486</t>
  </si>
  <si>
    <t>Stephan</t>
  </si>
  <si>
    <t>02350</t>
  </si>
  <si>
    <t>Kühnis</t>
  </si>
  <si>
    <t>Narin</t>
  </si>
  <si>
    <t>02561</t>
  </si>
  <si>
    <t>Schäpper</t>
  </si>
  <si>
    <t>Benjamin</t>
  </si>
  <si>
    <t>02461</t>
  </si>
  <si>
    <t>Schneider</t>
  </si>
  <si>
    <t>Doris</t>
  </si>
  <si>
    <t>DA</t>
  </si>
  <si>
    <t>00771</t>
  </si>
  <si>
    <t>Schönenberger</t>
  </si>
  <si>
    <t>Myrta</t>
  </si>
  <si>
    <t>00786</t>
  </si>
  <si>
    <t>Seiler</t>
  </si>
  <si>
    <t>Franz</t>
  </si>
  <si>
    <t>02560</t>
  </si>
  <si>
    <t>Sieber</t>
  </si>
  <si>
    <t>Heini</t>
  </si>
  <si>
    <t>02563</t>
  </si>
  <si>
    <t>Simeaner</t>
  </si>
  <si>
    <t>Bernhard</t>
  </si>
  <si>
    <t>02562</t>
  </si>
  <si>
    <t>02484</t>
  </si>
  <si>
    <t>Spirig</t>
  </si>
  <si>
    <t>Michael</t>
  </si>
  <si>
    <t>00820</t>
  </si>
  <si>
    <t>Steiner</t>
  </si>
  <si>
    <t>Willy</t>
  </si>
  <si>
    <t>01481</t>
  </si>
  <si>
    <t>Tellenbach</t>
  </si>
  <si>
    <t>Hansruedi</t>
  </si>
  <si>
    <t>00870</t>
  </si>
  <si>
    <t>Unternährer</t>
  </si>
  <si>
    <t>Peter</t>
  </si>
  <si>
    <t>02123</t>
  </si>
  <si>
    <t>Weber</t>
  </si>
  <si>
    <t>Ursula</t>
  </si>
  <si>
    <t>02565</t>
  </si>
  <si>
    <t>Winiger</t>
  </si>
  <si>
    <t>Elias</t>
  </si>
  <si>
    <t>JC</t>
  </si>
  <si>
    <t>00003</t>
  </si>
  <si>
    <t>Zeberli</t>
  </si>
  <si>
    <t>Jacqueline</t>
  </si>
  <si>
    <t>kein</t>
  </si>
  <si>
    <t>Bahn 10</t>
  </si>
  <si>
    <t>Bahn 9</t>
  </si>
  <si>
    <t>Bahn 8</t>
  </si>
  <si>
    <t>Bahn 7</t>
  </si>
  <si>
    <t>Bahn 6</t>
  </si>
  <si>
    <t>Bahn 5</t>
  </si>
  <si>
    <t>Bahn 4</t>
  </si>
  <si>
    <t>Bahn 3</t>
  </si>
  <si>
    <t>Spiel 1</t>
  </si>
  <si>
    <t>Spiel 2</t>
  </si>
  <si>
    <t>Spiel 3</t>
  </si>
  <si>
    <t>Spiel 4</t>
  </si>
  <si>
    <t>Spiel 5</t>
  </si>
  <si>
    <t>Spiel 6</t>
  </si>
  <si>
    <t>Total</t>
  </si>
  <si>
    <t>ø</t>
  </si>
  <si>
    <t>Bonus</t>
  </si>
  <si>
    <t>Gesamt</t>
  </si>
  <si>
    <t>gespielte
Spiele</t>
  </si>
  <si>
    <t>ø Gesamt</t>
  </si>
  <si>
    <t>Tag 1</t>
  </si>
  <si>
    <t>Tag 2</t>
  </si>
  <si>
    <t>Tag 3</t>
  </si>
  <si>
    <t>Tag 4</t>
  </si>
  <si>
    <t>Tag 5</t>
  </si>
  <si>
    <t>Tag 6</t>
  </si>
  <si>
    <t>Tag 7</t>
  </si>
  <si>
    <t>1 Team</t>
  </si>
  <si>
    <t>2 Teams</t>
  </si>
  <si>
    <t>3 Teams</t>
  </si>
  <si>
    <t>4 Teams</t>
  </si>
  <si>
    <t>5 Teams</t>
  </si>
  <si>
    <t>6 Teams</t>
  </si>
  <si>
    <t>7 Teams</t>
  </si>
  <si>
    <t>8 Teams</t>
  </si>
  <si>
    <t>Anzahl teilnehmende Teams:</t>
  </si>
  <si>
    <t>Team</t>
  </si>
  <si>
    <t>Verein</t>
  </si>
  <si>
    <t>Rang</t>
  </si>
  <si>
    <t>Vergleich</t>
  </si>
  <si>
    <t>Club</t>
  </si>
  <si>
    <t>Spiele</t>
  </si>
  <si>
    <t>Schlussrangliste</t>
  </si>
  <si>
    <t xml:space="preserve">Vergleich </t>
  </si>
  <si>
    <t xml:space="preserve">Rangliste </t>
  </si>
  <si>
    <t>Rangliste Tag 1</t>
  </si>
  <si>
    <t>Total Pin</t>
  </si>
  <si>
    <t>Anzahl Spiele</t>
  </si>
  <si>
    <t>Rangliste Tag 2</t>
  </si>
  <si>
    <t>Rangliste Tag 3</t>
  </si>
  <si>
    <t>Rangliste Tag 4</t>
  </si>
  <si>
    <t>Rangliste Tag 5</t>
  </si>
  <si>
    <t>Rangliste Tag 6</t>
  </si>
  <si>
    <t>Rangliste Tag 7</t>
  </si>
  <si>
    <t>02122</t>
  </si>
  <si>
    <t>Bächler</t>
  </si>
  <si>
    <t>Tornados 1</t>
  </si>
  <si>
    <t>Flying Pins</t>
  </si>
  <si>
    <t>BVR</t>
  </si>
  <si>
    <t>Tornados 2</t>
  </si>
  <si>
    <t>Einzelresultate Spieler</t>
  </si>
  <si>
    <t>gespielte Spiele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</si>
</sst>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G15" sqref="G15"/>
    </sheetView>
  </sheetViews>
  <sheetFormatPr baseColWidth="10" defaultRowHeight="14" x14ac:dyDescent="0"/>
  <cols>
    <col min="1" max="1" width="5.5" customWidth="1"/>
    <col min="3" max="4" width="20.6640625" customWidth="1"/>
  </cols>
  <sheetData>
    <row r="1" spans="1:6">
      <c r="A1" s="7"/>
      <c r="B1" s="8" t="s">
        <v>5</v>
      </c>
      <c r="C1" s="9" t="s">
        <v>1</v>
      </c>
      <c r="D1" s="9" t="s">
        <v>3</v>
      </c>
      <c r="E1" s="10" t="s">
        <v>4</v>
      </c>
      <c r="F1" s="10" t="s">
        <v>6</v>
      </c>
    </row>
    <row r="2" spans="1:6">
      <c r="A2" s="7">
        <v>1</v>
      </c>
      <c r="B2" s="11" t="s">
        <v>7</v>
      </c>
      <c r="C2" s="7" t="s">
        <v>8</v>
      </c>
      <c r="D2" s="7" t="s">
        <v>9</v>
      </c>
      <c r="E2" s="12">
        <v>11</v>
      </c>
      <c r="F2" s="12" t="s">
        <v>10</v>
      </c>
    </row>
    <row r="3" spans="1:6">
      <c r="A3" s="7">
        <v>2</v>
      </c>
      <c r="B3" s="11" t="s">
        <v>142</v>
      </c>
      <c r="C3" s="7" t="s">
        <v>143</v>
      </c>
      <c r="D3" s="7" t="s">
        <v>39</v>
      </c>
      <c r="E3" s="12">
        <v>20</v>
      </c>
      <c r="F3" s="12" t="s">
        <v>4</v>
      </c>
    </row>
    <row r="4" spans="1:6">
      <c r="A4" s="7">
        <v>3</v>
      </c>
      <c r="B4" s="11" t="s">
        <v>11</v>
      </c>
      <c r="C4" s="7" t="s">
        <v>12</v>
      </c>
      <c r="D4" s="7" t="s">
        <v>13</v>
      </c>
      <c r="E4" s="12">
        <v>35</v>
      </c>
      <c r="F4" s="12" t="s">
        <v>4</v>
      </c>
    </row>
    <row r="5" spans="1:6">
      <c r="A5" s="7">
        <v>4</v>
      </c>
      <c r="B5" s="11" t="s">
        <v>14</v>
      </c>
      <c r="C5" s="7" t="s">
        <v>15</v>
      </c>
      <c r="D5" s="7" t="s">
        <v>16</v>
      </c>
      <c r="E5" s="12">
        <v>15</v>
      </c>
      <c r="F5" s="12" t="s">
        <v>4</v>
      </c>
    </row>
    <row r="6" spans="1:6">
      <c r="A6" s="7">
        <v>5</v>
      </c>
      <c r="B6" s="11" t="s">
        <v>17</v>
      </c>
      <c r="C6" s="7" t="s">
        <v>18</v>
      </c>
      <c r="D6" s="7" t="s">
        <v>19</v>
      </c>
      <c r="E6" s="12">
        <v>33</v>
      </c>
      <c r="F6" s="12" t="s">
        <v>4</v>
      </c>
    </row>
    <row r="7" spans="1:6">
      <c r="A7" s="7">
        <v>6</v>
      </c>
      <c r="B7" s="11" t="s">
        <v>20</v>
      </c>
      <c r="C7" s="7" t="s">
        <v>18</v>
      </c>
      <c r="D7" s="7" t="s">
        <v>21</v>
      </c>
      <c r="E7" s="12">
        <v>18</v>
      </c>
      <c r="F7" s="12" t="s">
        <v>4</v>
      </c>
    </row>
    <row r="8" spans="1:6">
      <c r="A8" s="7">
        <v>7</v>
      </c>
      <c r="B8" s="11" t="s">
        <v>22</v>
      </c>
      <c r="C8" s="7" t="s">
        <v>23</v>
      </c>
      <c r="D8" s="7" t="s">
        <v>24</v>
      </c>
      <c r="E8" s="12">
        <v>20</v>
      </c>
      <c r="F8" s="12" t="s">
        <v>25</v>
      </c>
    </row>
    <row r="9" spans="1:6">
      <c r="A9" s="7">
        <v>8</v>
      </c>
      <c r="B9" s="11" t="s">
        <v>26</v>
      </c>
      <c r="C9" s="7" t="s">
        <v>27</v>
      </c>
      <c r="D9" s="7" t="s">
        <v>28</v>
      </c>
      <c r="E9" s="12">
        <v>9</v>
      </c>
      <c r="F9" s="12" t="s">
        <v>29</v>
      </c>
    </row>
    <row r="10" spans="1:6">
      <c r="A10" s="7">
        <v>9</v>
      </c>
      <c r="B10" s="11" t="s">
        <v>30</v>
      </c>
      <c r="C10" s="7" t="s">
        <v>31</v>
      </c>
      <c r="D10" s="7" t="s">
        <v>32</v>
      </c>
      <c r="E10" s="12">
        <v>19</v>
      </c>
      <c r="F10" s="12" t="s">
        <v>25</v>
      </c>
    </row>
    <row r="11" spans="1:6">
      <c r="A11" s="7">
        <v>10</v>
      </c>
      <c r="B11" s="11" t="s">
        <v>33</v>
      </c>
      <c r="C11" s="7" t="s">
        <v>34</v>
      </c>
      <c r="D11" s="7" t="s">
        <v>35</v>
      </c>
      <c r="E11" s="12" t="s">
        <v>87</v>
      </c>
      <c r="F11" s="12" t="s">
        <v>36</v>
      </c>
    </row>
    <row r="12" spans="1:6">
      <c r="A12" s="7">
        <v>11</v>
      </c>
      <c r="B12" s="11" t="s">
        <v>37</v>
      </c>
      <c r="C12" s="7" t="s">
        <v>38</v>
      </c>
      <c r="D12" s="7" t="s">
        <v>39</v>
      </c>
      <c r="E12" s="12" t="s">
        <v>87</v>
      </c>
      <c r="F12" s="12" t="s">
        <v>36</v>
      </c>
    </row>
    <row r="13" spans="1:6">
      <c r="A13" s="7">
        <v>12</v>
      </c>
      <c r="B13" s="11" t="s">
        <v>40</v>
      </c>
      <c r="C13" s="7" t="s">
        <v>38</v>
      </c>
      <c r="D13" s="7" t="s">
        <v>41</v>
      </c>
      <c r="E13" s="12" t="s">
        <v>87</v>
      </c>
      <c r="F13" s="12" t="s">
        <v>36</v>
      </c>
    </row>
    <row r="14" spans="1:6">
      <c r="A14" s="7">
        <v>13</v>
      </c>
      <c r="B14" s="11" t="s">
        <v>42</v>
      </c>
      <c r="C14" s="7" t="s">
        <v>43</v>
      </c>
      <c r="D14" s="7" t="s">
        <v>44</v>
      </c>
      <c r="E14" s="12" t="s">
        <v>87</v>
      </c>
      <c r="F14" s="12" t="s">
        <v>36</v>
      </c>
    </row>
    <row r="15" spans="1:6">
      <c r="A15" s="7">
        <v>14</v>
      </c>
      <c r="B15" s="11" t="s">
        <v>45</v>
      </c>
      <c r="C15" s="7" t="s">
        <v>46</v>
      </c>
      <c r="D15" s="7" t="s">
        <v>47</v>
      </c>
      <c r="E15" s="12">
        <v>35</v>
      </c>
      <c r="F15" s="12" t="s">
        <v>4</v>
      </c>
    </row>
    <row r="16" spans="1:6">
      <c r="A16" s="7">
        <v>15</v>
      </c>
      <c r="B16" s="11" t="s">
        <v>48</v>
      </c>
      <c r="C16" s="7" t="s">
        <v>49</v>
      </c>
      <c r="D16" s="7" t="s">
        <v>50</v>
      </c>
      <c r="E16" s="12">
        <v>14</v>
      </c>
      <c r="F16" s="12" t="s">
        <v>51</v>
      </c>
    </row>
    <row r="17" spans="1:6">
      <c r="A17" s="7">
        <v>16</v>
      </c>
      <c r="B17" s="11" t="s">
        <v>52</v>
      </c>
      <c r="C17" s="7" t="s">
        <v>53</v>
      </c>
      <c r="D17" s="7" t="s">
        <v>54</v>
      </c>
      <c r="E17" s="12">
        <v>30</v>
      </c>
      <c r="F17" s="12" t="s">
        <v>25</v>
      </c>
    </row>
    <row r="18" spans="1:6">
      <c r="A18" s="7">
        <v>17</v>
      </c>
      <c r="B18" s="11" t="s">
        <v>55</v>
      </c>
      <c r="C18" s="7" t="s">
        <v>56</v>
      </c>
      <c r="D18" s="7" t="s">
        <v>57</v>
      </c>
      <c r="E18" s="12">
        <v>12</v>
      </c>
      <c r="F18" s="12" t="s">
        <v>29</v>
      </c>
    </row>
    <row r="19" spans="1:6">
      <c r="A19" s="7">
        <v>18</v>
      </c>
      <c r="B19" s="11" t="s">
        <v>58</v>
      </c>
      <c r="C19" s="7" t="s">
        <v>59</v>
      </c>
      <c r="D19" s="7" t="s">
        <v>60</v>
      </c>
      <c r="E19" s="12">
        <v>35</v>
      </c>
      <c r="F19" s="12" t="s">
        <v>4</v>
      </c>
    </row>
    <row r="20" spans="1:6">
      <c r="A20" s="7">
        <v>19</v>
      </c>
      <c r="B20" s="11" t="s">
        <v>61</v>
      </c>
      <c r="C20" s="7" t="s">
        <v>62</v>
      </c>
      <c r="D20" s="7" t="s">
        <v>63</v>
      </c>
      <c r="E20" s="12" t="s">
        <v>87</v>
      </c>
      <c r="F20" s="12" t="s">
        <v>36</v>
      </c>
    </row>
    <row r="21" spans="1:6">
      <c r="A21" s="7">
        <v>20</v>
      </c>
      <c r="B21" s="11" t="s">
        <v>64</v>
      </c>
      <c r="C21" s="7" t="s">
        <v>62</v>
      </c>
      <c r="D21" s="7" t="s">
        <v>35</v>
      </c>
      <c r="E21" s="12">
        <v>11</v>
      </c>
      <c r="F21" s="12" t="s">
        <v>29</v>
      </c>
    </row>
    <row r="22" spans="1:6">
      <c r="A22" s="7">
        <v>21</v>
      </c>
      <c r="B22" s="11" t="s">
        <v>65</v>
      </c>
      <c r="C22" s="7" t="s">
        <v>66</v>
      </c>
      <c r="D22" s="7" t="s">
        <v>67</v>
      </c>
      <c r="E22" s="12" t="s">
        <v>87</v>
      </c>
      <c r="F22" s="12" t="s">
        <v>36</v>
      </c>
    </row>
    <row r="23" spans="1:6">
      <c r="A23" s="7">
        <v>22</v>
      </c>
      <c r="B23" s="11" t="s">
        <v>68</v>
      </c>
      <c r="C23" s="7" t="s">
        <v>69</v>
      </c>
      <c r="D23" s="7" t="s">
        <v>70</v>
      </c>
      <c r="E23" s="12">
        <v>17</v>
      </c>
      <c r="F23" s="12" t="s">
        <v>4</v>
      </c>
    </row>
    <row r="24" spans="1:6">
      <c r="A24" s="7">
        <v>23</v>
      </c>
      <c r="B24" s="11" t="s">
        <v>71</v>
      </c>
      <c r="C24" s="7" t="s">
        <v>72</v>
      </c>
      <c r="D24" s="7" t="s">
        <v>73</v>
      </c>
      <c r="E24" s="12">
        <v>22</v>
      </c>
      <c r="F24" s="12" t="s">
        <v>4</v>
      </c>
    </row>
    <row r="25" spans="1:6">
      <c r="A25" s="7">
        <v>24</v>
      </c>
      <c r="B25" s="11" t="s">
        <v>74</v>
      </c>
      <c r="C25" s="7" t="s">
        <v>75</v>
      </c>
      <c r="D25" s="7" t="s">
        <v>76</v>
      </c>
      <c r="E25" s="12">
        <v>18</v>
      </c>
      <c r="F25" s="12" t="s">
        <v>4</v>
      </c>
    </row>
    <row r="26" spans="1:6">
      <c r="A26" s="7">
        <v>25</v>
      </c>
      <c r="B26" s="11" t="s">
        <v>77</v>
      </c>
      <c r="C26" s="7" t="s">
        <v>78</v>
      </c>
      <c r="D26" s="7" t="s">
        <v>79</v>
      </c>
      <c r="E26" s="12">
        <v>35</v>
      </c>
      <c r="F26" s="12" t="s">
        <v>25</v>
      </c>
    </row>
    <row r="27" spans="1:6">
      <c r="A27" s="7">
        <v>26</v>
      </c>
      <c r="B27" s="11" t="s">
        <v>80</v>
      </c>
      <c r="C27" s="7" t="s">
        <v>81</v>
      </c>
      <c r="D27" s="7" t="s">
        <v>82</v>
      </c>
      <c r="E27" s="12" t="s">
        <v>87</v>
      </c>
      <c r="F27" s="12" t="s">
        <v>83</v>
      </c>
    </row>
    <row r="28" spans="1:6">
      <c r="A28" s="7">
        <v>27</v>
      </c>
      <c r="B28" s="11" t="s">
        <v>84</v>
      </c>
      <c r="C28" s="7" t="s">
        <v>85</v>
      </c>
      <c r="D28" s="7" t="s">
        <v>86</v>
      </c>
      <c r="E28" s="81">
        <v>34</v>
      </c>
      <c r="F28" s="81" t="s">
        <v>25</v>
      </c>
    </row>
  </sheetData>
  <sortState ref="B2:F28">
    <sortCondition ref="C2:C28"/>
  </sortState>
  <customSheetViews>
    <customSheetView guid="{7603320A-D9DD-42C4-AEF2-A3CC8B1951AB}">
      <selection activeCell="H13" sqref="H13"/>
    </customSheetView>
  </customSheetView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opLeftCell="G1" workbookViewId="0">
      <selection activeCell="Y81" sqref="Y81"/>
    </sheetView>
  </sheetViews>
  <sheetFormatPr baseColWidth="10" defaultRowHeight="14" x14ac:dyDescent="0"/>
  <cols>
    <col min="1" max="7" width="10.83203125" style="28"/>
    <col min="8" max="8" width="10.83203125" style="35"/>
    <col min="9" max="9" width="5.1640625" style="35" customWidth="1"/>
    <col min="10" max="10" width="9.5" style="28" customWidth="1"/>
    <col min="11" max="19" width="6.6640625" style="28" customWidth="1"/>
    <col min="20" max="31" width="6.6640625" style="10" customWidth="1"/>
    <col min="32" max="16384" width="10.83203125" style="28"/>
  </cols>
  <sheetData>
    <row r="1" spans="1:31">
      <c r="J1" s="28" t="s">
        <v>123</v>
      </c>
      <c r="L1" s="28">
        <f>Teams!E1</f>
        <v>4</v>
      </c>
    </row>
    <row r="2" spans="1:31">
      <c r="A2" s="10" t="s">
        <v>115</v>
      </c>
    </row>
    <row r="3" spans="1:31">
      <c r="B3" s="10" t="s">
        <v>108</v>
      </c>
      <c r="C3" s="10" t="s">
        <v>109</v>
      </c>
      <c r="D3" s="10" t="s">
        <v>110</v>
      </c>
      <c r="E3" s="10" t="s">
        <v>111</v>
      </c>
      <c r="F3" s="10" t="s">
        <v>112</v>
      </c>
      <c r="G3" s="10" t="s">
        <v>113</v>
      </c>
      <c r="H3" s="10"/>
      <c r="I3" s="10"/>
      <c r="J3" s="10"/>
    </row>
    <row r="4" spans="1:31">
      <c r="A4" s="10" t="s">
        <v>88</v>
      </c>
      <c r="B4" s="28">
        <v>1</v>
      </c>
      <c r="D4" s="28">
        <v>1</v>
      </c>
      <c r="F4" s="28">
        <v>1</v>
      </c>
      <c r="K4" s="10" t="s">
        <v>108</v>
      </c>
      <c r="L4" s="10" t="s">
        <v>109</v>
      </c>
      <c r="M4" s="10" t="s">
        <v>110</v>
      </c>
      <c r="N4" s="10" t="s">
        <v>111</v>
      </c>
      <c r="O4" s="10" t="s">
        <v>112</v>
      </c>
      <c r="P4" s="10" t="s">
        <v>113</v>
      </c>
      <c r="Q4" s="10" t="s">
        <v>114</v>
      </c>
      <c r="R4" s="10" t="s">
        <v>124</v>
      </c>
      <c r="S4" s="9" t="s">
        <v>125</v>
      </c>
      <c r="T4" s="9" t="s">
        <v>1</v>
      </c>
      <c r="U4" s="9" t="s">
        <v>3</v>
      </c>
      <c r="V4" s="10" t="s">
        <v>4</v>
      </c>
      <c r="W4" s="9" t="s">
        <v>1</v>
      </c>
      <c r="X4" s="9" t="s">
        <v>3</v>
      </c>
      <c r="Y4" s="10" t="s">
        <v>4</v>
      </c>
      <c r="Z4" s="9" t="s">
        <v>1</v>
      </c>
      <c r="AA4" s="9" t="s">
        <v>3</v>
      </c>
      <c r="AB4" s="10" t="s">
        <v>4</v>
      </c>
    </row>
    <row r="5" spans="1:31">
      <c r="A5" s="10" t="s">
        <v>89</v>
      </c>
      <c r="C5" s="28">
        <v>1</v>
      </c>
      <c r="E5" s="28">
        <v>1</v>
      </c>
      <c r="G5" s="28">
        <v>1</v>
      </c>
      <c r="J5" s="42" t="s">
        <v>88</v>
      </c>
      <c r="K5" s="44">
        <f>IF($L$1=8,B64,IF($L$1=7,"",IF($L$1=6,B42,IF($L$1=5,B32,IF($L$1=4,B24,IF($L$1=3,B16,IF($L$1=2,B10,IF($L$1=1,B4))))))))</f>
        <v>1</v>
      </c>
      <c r="L5" s="44">
        <f>IF($L$1=8,C64,IF($L$1=7,C52,IF($L$1=6,C42,IF($L$1=5,"",IF($L$1=4,C24,IF($L$1=3,C16,IF($L$1=2,C10,IF($L$1=1,""))))))))</f>
        <v>3</v>
      </c>
      <c r="M5" s="44">
        <f>IF($L$1=8,D64,IF($L$1=7,D52,IF($L$1=6,D42,IF($L$1=5,D32,IF($L$1=4,D24,IF($L$1=3,D16,IF($L$1=2,D10,IF($L$1=1,D4))))))))</f>
        <v>2</v>
      </c>
      <c r="N5" s="44">
        <f>IF($L$1=8,E64,IF($L$1=7,E52,IF($L$1=6,E42,IF($L$1=5,"",IF($L$1=4,E24,IF($L$1=3,E16,IF($L$1=2,E10,IF($L$1=1,""))))))))</f>
        <v>4</v>
      </c>
      <c r="O5" s="44">
        <f>IF($L$1=8,F64,IF($L$1=7,F52,IF($L$1=6,F42,IF($L$1=5,F32,IF($L$1=4,F24,IF($L$1=3,F16,IF($L$1=2,F10,IF($L$1=1,F4))))))))</f>
        <v>2</v>
      </c>
      <c r="P5" s="44">
        <f>IF($L$1=8,G64,IF($L$1=7,"",IF($L$1=6,"",IF($L$1=5,"",IF($L$1=4,G24,IF($L$1=3,G16,IF($L$1=2,G10,IF($L$1=1,""))))))))</f>
        <v>3</v>
      </c>
      <c r="Q5" s="44" t="str">
        <f>IF($L$1=8,H64,IF($L$1=7,H52,IF($L$1=6,"",IF($L$1=5,"",IF($L$1=4,"",IF($L$1=3,"",IF($L$1=2,"",IF($L$1=1,""))))))))</f>
        <v/>
      </c>
      <c r="R5" s="28">
        <v>1</v>
      </c>
      <c r="S5" s="7" t="str">
        <f>Teams!A5</f>
        <v>Tornados 1</v>
      </c>
      <c r="T5" s="7" t="str">
        <f>Teams!C4</f>
        <v>Unternährer</v>
      </c>
      <c r="U5" s="7" t="str">
        <f>Teams!D4</f>
        <v>Peter</v>
      </c>
      <c r="V5" s="28">
        <f>Teams!E4</f>
        <v>18</v>
      </c>
      <c r="W5" s="7" t="str">
        <f>Teams!C5</f>
        <v>Seiler</v>
      </c>
      <c r="X5" s="7" t="str">
        <f>Teams!D5</f>
        <v>Franz</v>
      </c>
      <c r="Y5" s="7">
        <f>Teams!E5</f>
        <v>12</v>
      </c>
      <c r="Z5" s="7" t="str">
        <f>Teams!C6</f>
        <v>Hutter</v>
      </c>
      <c r="AA5" s="7" t="str">
        <f>Teams!D6</f>
        <v>Marcel</v>
      </c>
      <c r="AB5" s="7">
        <f>Teams!E6</f>
        <v>9</v>
      </c>
    </row>
    <row r="6" spans="1:31">
      <c r="J6" s="42" t="s">
        <v>89</v>
      </c>
      <c r="K6" s="44">
        <f>IF($L$1=8,B65,IF($L$1=7,B53,IF($L$1=6,B43,IF($L$1=5,B33,IF($L$1=4,B25,IF($L$1=3,B17,IF($L$1=2,B11,IF($L$1=1,""))))))))</f>
        <v>2</v>
      </c>
      <c r="L6" s="44">
        <f>IF($L$1=8,C65,IF($L$1=7,C53,IF($L$1=6,C43,IF($L$1=5,C33,IF($L$1=4,C25,IF($L$1=3,C17,IF($L$1=2,C11,IF($L$1=1,C5))))))))</f>
        <v>1</v>
      </c>
      <c r="M6" s="44">
        <f>IF($L$1=8,D65,IF($L$1=7,D53,IF($L$1=6,D43,IF($L$1=5,D33,IF($L$1=4,D25,IF($L$1=3,D17,IF($L$1=2,D11,IF($L$1=1,""))))))))</f>
        <v>3</v>
      </c>
      <c r="N6" s="44">
        <f>IF($L$1=8,E65,IF($L$1=7,E53,IF($L$1=6,E43,IF($L$1=5,E33,IF($L$1=4,E25,IF($L$1=3,E17,IF($L$1=2,E11,IF($L$1=1,""))))))))</f>
        <v>3</v>
      </c>
      <c r="O6" s="44">
        <f>IF($L$1=8,F65,IF($L$1=7,F53,IF($L$1=6,F43,IF($L$1=5,F33,IF($L$1=4,F25,IF($L$1=3,F17,IF($L$1=2,F11,IF($L$1=1,""))))))))</f>
        <v>4</v>
      </c>
      <c r="P6" s="44">
        <f>IF($L$1=8,G65,IF($L$1=7,G53,IF($L$1=6,"",IF($L$1=5,"",IF($L$1=4,G25,IF($L$1=3,G17,IF($L$1=2,G11,IF($L$1=1,""))))))))</f>
        <v>2</v>
      </c>
      <c r="Q6" s="44" t="str">
        <f>IF($L$1=8,H65,IF($L$1=7,H53,IF($L$1=6,"",IF($L$1=5,"",IF($L$1=4,"",IF($L$1=3,"",IF($L$1=2,"",IF($L$1=1,""))))))))</f>
        <v/>
      </c>
      <c r="R6" s="28">
        <v>2</v>
      </c>
      <c r="S6" s="7" t="str">
        <f>Teams!A10</f>
        <v>Flying Pins</v>
      </c>
      <c r="T6" s="7" t="str">
        <f>Teams!C9</f>
        <v>Tellenbach</v>
      </c>
      <c r="U6" s="7" t="str">
        <f>Teams!D9</f>
        <v>Hansruedi</v>
      </c>
      <c r="V6" s="28">
        <f>Teams!E9</f>
        <v>22</v>
      </c>
      <c r="W6" s="7" t="str">
        <f>Teams!C10</f>
        <v>Fehr</v>
      </c>
      <c r="X6" s="7" t="str">
        <f>Teams!D10</f>
        <v>Markus</v>
      </c>
      <c r="Y6" s="7">
        <f>Teams!E10</f>
        <v>33</v>
      </c>
      <c r="Z6" s="7" t="str">
        <f>Teams!C11</f>
        <v>Schäpper</v>
      </c>
      <c r="AA6" s="7" t="str">
        <f>Teams!D11</f>
        <v>Benjamin</v>
      </c>
      <c r="AB6" s="7">
        <f>Teams!E11</f>
        <v>35</v>
      </c>
    </row>
    <row r="7" spans="1:31">
      <c r="J7" s="10" t="s">
        <v>90</v>
      </c>
      <c r="K7" s="44">
        <f>IF($L$1=8,B66,IF($L$1=7,B54,IF($L$1=6,B44,IF($L$1=5,B34,IF($L$1=4,B26,IF($L$1=3,B18,IF($L$1=2,"",IF($L$1=1,""))))))))</f>
        <v>3</v>
      </c>
      <c r="L7" s="44">
        <f>IF($L$1=8,C66,IF($L$1=7,C54,IF($L$1=6,C44,IF($L$1=5,C34,IF($L$1=4,C26,IF($L$1=3,C18,IF($L$1=2,"",IF($L$1=1,""))))))))</f>
        <v>4</v>
      </c>
      <c r="M7" s="44">
        <f>IF($L$1=8,D66,IF($L$1=7,"",IF($L$1=6,D44,IF($L$1=5,D34,IF($L$1=4,D26,IF($L$1=3,D18,IF($L$1=2,"",IF($L$1=1,""))))))))</f>
        <v>4</v>
      </c>
      <c r="N7" s="44">
        <f>IF($L$1=8,E66,IF($L$1=7,E54,IF($L$1=6,E44,IF($L$1=5,E34,IF($L$1=4,E26,IF($L$1=3,E18,IF($L$1=2,"",IF($L$1=1,""))))))))</f>
        <v>2</v>
      </c>
      <c r="O7" s="44">
        <f>IF($L$1=8,F66,IF($L$1=7,F54,IF($L$1=6,F44,IF($L$1=5,"",IF($L$1=4,F26,IF($L$1=3,F18,IF($L$1=2,"",IF($L$1=1,""))))))))</f>
        <v>1</v>
      </c>
      <c r="P7" s="44">
        <f>IF($L$1=8,G66,IF($L$1=7,G54,IF($L$1=6,"",IF($L$1=5,"",IF($L$1=4,G26,IF($L$1=3,G18,IF($L$1=2,"",IF($L$1=1,""))))))))</f>
        <v>4</v>
      </c>
      <c r="Q7" s="44" t="str">
        <f>IF($L$1=8,H66,IF($L$1=7,H54,IF($L$1=6,"",IF($L$1=5,"",IF($L$1=4,"",IF($L$1=3,"",IF($L$1=2,"",IF($L$1=1,""))))))))</f>
        <v/>
      </c>
      <c r="R7" s="28">
        <v>3</v>
      </c>
      <c r="S7" s="7" t="str">
        <f>Teams!A15</f>
        <v>BVR</v>
      </c>
      <c r="T7" s="7" t="str">
        <f>Teams!C14</f>
        <v>Fehr</v>
      </c>
      <c r="U7" s="7" t="str">
        <f>Teams!D14</f>
        <v>Patrick</v>
      </c>
      <c r="V7" s="28">
        <f>Teams!E14</f>
        <v>18</v>
      </c>
      <c r="W7" s="7" t="str">
        <f>Teams!C15</f>
        <v>Bacchi</v>
      </c>
      <c r="X7" s="7" t="str">
        <f>Teams!D15</f>
        <v>Pascal</v>
      </c>
      <c r="Y7" s="7">
        <f>Teams!E15</f>
        <v>11</v>
      </c>
      <c r="Z7" s="7" t="str">
        <f>Teams!C16</f>
        <v>Simeaner</v>
      </c>
      <c r="AA7" s="7" t="str">
        <f>Teams!D16</f>
        <v>Andreas</v>
      </c>
      <c r="AB7" s="7">
        <f>Teams!E16</f>
        <v>11</v>
      </c>
    </row>
    <row r="8" spans="1:31">
      <c r="A8" s="10" t="s">
        <v>116</v>
      </c>
      <c r="J8" s="10" t="s">
        <v>91</v>
      </c>
      <c r="K8" s="44">
        <f>IF($L$1=8,B67,IF($L$1=7,B55,IF($L$1=6,B45,IF($L$1=5,B35,IF($L$1=4,B27,IF($L$1=3,"",IF($L$1=2,"",IF($L$1=1,""))))))))</f>
        <v>4</v>
      </c>
      <c r="L8" s="44">
        <f>IF($L$1=8,C67,IF($L$1=7,C55,IF($L$1=6,C45,IF($L$1=5,C35,IF($L$1=4,C27,IF($L$1=3,"",IF($L$1=2,"",IF($L$1=1,""))))))))</f>
        <v>2</v>
      </c>
      <c r="M8" s="44">
        <f>IF($L$1=8,D67,IF($L$1=7,D55,IF($L$1=6,D45,IF($L$1=5,"",IF($L$1=4,D27,IF($L$1=3,"",IF($L$1=2,"",IF($L$1=1,""))))))))</f>
        <v>1</v>
      </c>
      <c r="N8" s="44">
        <f>IF($L$1=8,E67,IF($L$1=7,E55,IF($L$1=6,E45,IF($L$1=5,E35,IF($L$1=4,E27,IF($L$1=3,"",IF($L$1=2,"",IF($L$1=1,""))))))))</f>
        <v>1</v>
      </c>
      <c r="O8" s="44">
        <f>IF($L$1=8,F67,IF($L$1=7,F55,IF($L$1=6,F45,IF($L$1=5,F35,IF($L$1=4,F27,IF($L$1=3,"",IF($L$1=2,"",IF($L$1=1,""))))))))</f>
        <v>3</v>
      </c>
      <c r="P8" s="44">
        <f>IF($L$1=8,G67,IF($L$1=7,G55,IF($L$1=6,"",IF($L$1=5,"",IF($L$1=4,G27,IF($L$1=3,"",IF($L$1=2,"",IF($L$1=1,""))))))))</f>
        <v>1</v>
      </c>
      <c r="Q8" s="44" t="str">
        <f>IF($L$1=8,H67,IF($L$1=7,"",IF($L$1=6,"",IF($L$1=5,"",IF($L$1=4,"",IF($L$1=3,"",IF($L$1=2,"",IF($L$1=1,""))))))))</f>
        <v/>
      </c>
      <c r="R8" s="28">
        <v>4</v>
      </c>
      <c r="S8" s="7" t="str">
        <f>Teams!A20</f>
        <v>Tornados 2</v>
      </c>
      <c r="T8" s="7" t="str">
        <f>Teams!C19</f>
        <v>Kalt</v>
      </c>
      <c r="U8" s="7" t="str">
        <f>Teams!D19</f>
        <v>Angela</v>
      </c>
      <c r="V8" s="28">
        <f>Teams!E19</f>
        <v>19</v>
      </c>
      <c r="W8" s="7" t="str">
        <f>Teams!C20</f>
        <v>Zeberli</v>
      </c>
      <c r="X8" s="7" t="str">
        <f>Teams!D20</f>
        <v>Jacqueline</v>
      </c>
      <c r="Y8" s="7">
        <f>Teams!E20</f>
        <v>34</v>
      </c>
      <c r="Z8" s="7" t="str">
        <f>Teams!C21</f>
        <v>Bächler</v>
      </c>
      <c r="AA8" s="7" t="str">
        <f>Teams!D21</f>
        <v>Sandro</v>
      </c>
      <c r="AB8" s="7">
        <f>Teams!E21</f>
        <v>20</v>
      </c>
    </row>
    <row r="9" spans="1:31">
      <c r="B9" s="10" t="s">
        <v>108</v>
      </c>
      <c r="C9" s="10" t="s">
        <v>109</v>
      </c>
      <c r="D9" s="10" t="s">
        <v>110</v>
      </c>
      <c r="E9" s="10" t="s">
        <v>111</v>
      </c>
      <c r="F9" s="10" t="s">
        <v>112</v>
      </c>
      <c r="G9" s="10" t="s">
        <v>113</v>
      </c>
      <c r="H9" s="10"/>
      <c r="I9" s="10"/>
      <c r="J9" s="42" t="s">
        <v>92</v>
      </c>
      <c r="K9" s="44" t="str">
        <f>IF($L$1=8,B68,IF($L$1=7,B56,IF($L$1=6,B46,IF($L$1=5,B36,IF($L$1=4,"",IF($L$1=3,"",IF($L$1=2,"",IF($L$1=1,""))))))))</f>
        <v/>
      </c>
      <c r="L9" s="44" t="str">
        <f>IF($L$1=8,C68,IF($L$1=7,C56,IF($L$1=6,C46,IF($L$1=5,C36,IF($L$1=4,"",IF($L$1=3,"",IF($L$1=2,"",IF($L$1=1,""))))))))</f>
        <v/>
      </c>
      <c r="M9" s="44" t="str">
        <f>IF($L$1=8,D68,IF($L$1=7,D56,IF($L$1=6,D46,IF($L$1=5,D36,IF($L$1=4,"",IF($L$1=3,"",IF($L$1=2,"",IF($L$1=1,""))))))))</f>
        <v/>
      </c>
      <c r="N9" s="44" t="str">
        <f>IF($L$1=8,E68,IF($L$1=7,E56,IF($L$1=6,E46,IF($L$1=5,E36,IF($L$1=4,"",IF($L$1=3,"",IF($L$1=2,"",IF($L$1=1,""))))))))</f>
        <v/>
      </c>
      <c r="O9" s="44" t="str">
        <f>IF($L$1=8,F68,IF($L$1=7,"",IF($L$1=6,F46,IF($L$1=5,F36,IF($L$1=4,"",IF($L$1=3,"",IF($L$1=2,"",IF($L$1=1,""))))))))</f>
        <v/>
      </c>
      <c r="P9" s="44" t="str">
        <f t="shared" ref="P9:Q12" si="0">IF($L$1=8,G68,IF($L$1=7,G56,IF($L$1=6,"",IF($L$1=5,"",IF($L$1=4,"",IF($L$1=3,"",IF($L$1=2,"",IF($L$1=1,""))))))))</f>
        <v/>
      </c>
      <c r="Q9" s="44" t="str">
        <f t="shared" si="0"/>
        <v/>
      </c>
      <c r="R9" s="28">
        <v>5</v>
      </c>
      <c r="S9" s="7">
        <f>Teams!A25</f>
        <v>0</v>
      </c>
      <c r="T9" s="7" t="str">
        <f>Teams!C24</f>
        <v/>
      </c>
      <c r="U9" s="7" t="str">
        <f>Teams!D24</f>
        <v/>
      </c>
      <c r="V9" s="28" t="str">
        <f>Teams!E24</f>
        <v/>
      </c>
      <c r="W9" s="7" t="str">
        <f>Teams!C25</f>
        <v/>
      </c>
      <c r="X9" s="7" t="str">
        <f>Teams!D25</f>
        <v/>
      </c>
      <c r="Y9" s="7" t="str">
        <f>Teams!E25</f>
        <v/>
      </c>
      <c r="Z9" s="7" t="str">
        <f>Teams!C26</f>
        <v/>
      </c>
      <c r="AA9" s="7" t="str">
        <f>Teams!D26</f>
        <v/>
      </c>
      <c r="AB9" s="7" t="str">
        <f>Teams!E26</f>
        <v/>
      </c>
    </row>
    <row r="10" spans="1:31">
      <c r="A10" s="10" t="s">
        <v>88</v>
      </c>
      <c r="B10" s="28">
        <v>1</v>
      </c>
      <c r="C10" s="28">
        <v>2</v>
      </c>
      <c r="D10" s="28">
        <v>1</v>
      </c>
      <c r="E10" s="28">
        <v>2</v>
      </c>
      <c r="F10" s="28">
        <v>1</v>
      </c>
      <c r="G10" s="28">
        <v>2</v>
      </c>
      <c r="J10" s="42" t="s">
        <v>93</v>
      </c>
      <c r="K10" s="44" t="str">
        <f>IF($L$1=8,B69,IF($L$1=7,B57,IF($L$1=6,B47,IF($L$1=5,"",IF($L$1=4,"",IF($L$1=3,"",IF($L$1=2,"",IF($L$1=1,""))))))))</f>
        <v/>
      </c>
      <c r="L10" s="44" t="str">
        <f>IF($L$1=8,C69,IF($L$1=7,C57,IF($L$1=6,C47,IF($L$1=5,"",IF($L$1=4,"",IF($L$1=3,"",IF($L$1=2,"",IF($L$1=1,""))))))))</f>
        <v/>
      </c>
      <c r="M10" s="44" t="str">
        <f>IF($L$1=8,D69,IF($L$1=7,D57,IF($L$1=6,D47,IF($L$1=5,"",IF($L$1=4,"",IF($L$1=3,"",IF($L$1=2,"",IF($L$1=1,""))))))))</f>
        <v/>
      </c>
      <c r="N10" s="44" t="str">
        <f>IF($L$1=8,E69,IF($L$1=7,E57,IF($L$1=6,E47,IF($L$1=5,"",IF($L$1=4,"",IF($L$1=3,"",IF($L$1=2,"",IF($L$1=1,""))))))))</f>
        <v/>
      </c>
      <c r="O10" s="44" t="str">
        <f>IF($L$1=8,F69,IF($L$1=7,F57,IF($L$1=6,F47,IF($L$1=5,"",IF($L$1=4,"",IF($L$1=3,"",IF($L$1=2,"",IF($L$1=1,""))))))))</f>
        <v/>
      </c>
      <c r="P10" s="44" t="str">
        <f t="shared" si="0"/>
        <v/>
      </c>
      <c r="Q10" s="44" t="str">
        <f t="shared" si="0"/>
        <v/>
      </c>
      <c r="R10" s="28">
        <v>6</v>
      </c>
      <c r="S10" s="7">
        <f>Teams!A30</f>
        <v>0</v>
      </c>
      <c r="T10" s="7" t="str">
        <f>Teams!C29</f>
        <v/>
      </c>
      <c r="U10" s="7" t="str">
        <f>Teams!D29</f>
        <v/>
      </c>
      <c r="V10" s="28" t="str">
        <f>Teams!E29</f>
        <v/>
      </c>
      <c r="W10" s="7" t="str">
        <f>Teams!C30</f>
        <v/>
      </c>
      <c r="X10" s="7" t="str">
        <f>Teams!D30</f>
        <v/>
      </c>
      <c r="Y10" s="7" t="str">
        <f>Teams!E30</f>
        <v/>
      </c>
      <c r="Z10" s="7" t="str">
        <f>Teams!C31</f>
        <v/>
      </c>
      <c r="AA10" s="7" t="str">
        <f>Teams!D31</f>
        <v/>
      </c>
      <c r="AB10" s="7" t="str">
        <f>Teams!E31</f>
        <v/>
      </c>
    </row>
    <row r="11" spans="1:31">
      <c r="A11" s="10" t="s">
        <v>89</v>
      </c>
      <c r="B11" s="28">
        <v>2</v>
      </c>
      <c r="C11" s="28">
        <v>1</v>
      </c>
      <c r="D11" s="28">
        <v>2</v>
      </c>
      <c r="E11" s="28">
        <v>1</v>
      </c>
      <c r="F11" s="28">
        <v>2</v>
      </c>
      <c r="G11" s="28">
        <v>1</v>
      </c>
      <c r="J11" s="42" t="s">
        <v>94</v>
      </c>
      <c r="K11" s="44" t="str">
        <f>IF($L$1=8,B70,IF($L$1=7,B58,IF($L$1=6,"",IF($L$1=5,"",IF($L$1=4,"",IF($L$1=3,"",IF($L$1=2,"",IF($L$1=1,""))))))))</f>
        <v/>
      </c>
      <c r="L11" s="44" t="str">
        <f>IF($L$1=8,C70,IF($L$1=7,C58,IF($L$1=6,"",IF($L$1=5,"",IF($L$1=4,"",IF($L$1=3,"",IF($L$1=2,"",IF($L$1=1,""))))))))</f>
        <v/>
      </c>
      <c r="M11" s="44" t="str">
        <f>IF($L$1=8,D70,IF($L$1=7,D58,IF($L$1=6,"",IF($L$1=5,"",IF($L$1=4,"",IF($L$1=3,"",IF($L$1=2,"",IF($L$1=1,""))))))))</f>
        <v/>
      </c>
      <c r="N11" s="44" t="str">
        <f>IF($L$1=8,E70,IF($L$1=7,E58,IF($L$1=6,"",IF($L$1=5,"",IF($L$1=4,"",IF($L$1=3,"",IF($L$1=2,"",IF($L$1=1,""))))))))</f>
        <v/>
      </c>
      <c r="O11" s="44" t="str">
        <f>IF($L$1=8,F70,IF($L$1=7,F58,IF($L$1=6,"",IF($L$1=5,"",IF($L$1=4,"",IF($L$1=3,"",IF($L$1=2,"",IF($L$1=1,""))))))))</f>
        <v/>
      </c>
      <c r="P11" s="44" t="str">
        <f t="shared" si="0"/>
        <v/>
      </c>
      <c r="Q11" s="44" t="str">
        <f t="shared" si="0"/>
        <v/>
      </c>
      <c r="R11" s="28">
        <v>7</v>
      </c>
      <c r="S11" s="7">
        <f>Teams!A35</f>
        <v>0</v>
      </c>
      <c r="T11" s="7" t="str">
        <f>Teams!C34</f>
        <v/>
      </c>
      <c r="U11" s="7" t="str">
        <f>Teams!D34</f>
        <v/>
      </c>
      <c r="V11" s="28" t="str">
        <f>Teams!E34</f>
        <v/>
      </c>
      <c r="W11" s="7" t="str">
        <f>Teams!C35</f>
        <v/>
      </c>
      <c r="X11" s="7" t="str">
        <f>Teams!D35</f>
        <v/>
      </c>
      <c r="Y11" s="7" t="str">
        <f>Teams!E35</f>
        <v/>
      </c>
      <c r="Z11" s="7" t="str">
        <f>Teams!C36</f>
        <v/>
      </c>
      <c r="AA11" s="7" t="str">
        <f>Teams!D36</f>
        <v/>
      </c>
      <c r="AB11" s="7" t="str">
        <f>Teams!E36</f>
        <v/>
      </c>
    </row>
    <row r="12" spans="1:31">
      <c r="J12" s="42" t="s">
        <v>95</v>
      </c>
      <c r="K12" s="44" t="str">
        <f>IF($L$1=8,B71,IF($L$1=7,B59,IF($L$1=6,"",IF($L$1=5,"",IF($L$1=4,"",IF($L$1=3,"",IF($L$1=2,"",IF($L$1=1,""))))))))</f>
        <v/>
      </c>
      <c r="L12" s="44" t="str">
        <f>IF($L$1=8,C71,IF($L$1=7,"",IF($L$1=6,"",IF($L$1=5,"",IF($L$1=4,"",IF($L$1=3,"",IF($L$1=2,"",IF($L$1=1,""))))))))</f>
        <v/>
      </c>
      <c r="M12" s="44" t="str">
        <f>IF($L$1=8,D71,IF($L$1=7,D59,IF($L$1=6,"",IF($L$1=5,"",IF($L$1=4,"",IF($L$1=3,"",IF($L$1=2,"",IF($L$1=1,""))))))))</f>
        <v/>
      </c>
      <c r="N12" s="44" t="str">
        <f>IF($L$1=8,E71,IF($L$1=7,"",IF($L$1=6,"",IF($L$1=5,"",IF($L$1=4,"",IF($L$1=3,"",IF($L$1=2,"",IF($L$1=1,""))))))))</f>
        <v/>
      </c>
      <c r="O12" s="44" t="str">
        <f>IF($L$1=8,F71,IF($L$1=7,F59,IF($L$1=6,"",IF($L$1=5,"",IF($L$1=4,"",IF($L$1=3,"",IF($L$1=2,"",IF($L$1=1,""))))))))</f>
        <v/>
      </c>
      <c r="P12" s="44" t="str">
        <f t="shared" si="0"/>
        <v/>
      </c>
      <c r="Q12" s="44" t="str">
        <f t="shared" si="0"/>
        <v/>
      </c>
      <c r="R12" s="28">
        <v>8</v>
      </c>
      <c r="S12" s="7">
        <f>Teams!A40</f>
        <v>0</v>
      </c>
      <c r="T12" s="7" t="str">
        <f>Teams!C39</f>
        <v/>
      </c>
      <c r="U12" s="7" t="str">
        <f>Teams!D39</f>
        <v/>
      </c>
      <c r="V12" s="28" t="str">
        <f>Teams!E39</f>
        <v/>
      </c>
      <c r="W12" s="7" t="str">
        <f>Teams!C40</f>
        <v/>
      </c>
      <c r="X12" s="7" t="str">
        <f>Teams!D40</f>
        <v/>
      </c>
      <c r="Y12" s="7" t="str">
        <f>Teams!E40</f>
        <v/>
      </c>
      <c r="Z12" s="7" t="str">
        <f>Teams!C41</f>
        <v/>
      </c>
      <c r="AA12" s="7" t="str">
        <f>Teams!D41</f>
        <v/>
      </c>
      <c r="AB12" s="7" t="str">
        <f>Teams!E41</f>
        <v/>
      </c>
    </row>
    <row r="14" spans="1:31">
      <c r="A14" s="10" t="s">
        <v>117</v>
      </c>
      <c r="J14" s="7"/>
      <c r="K14" s="58" t="s">
        <v>108</v>
      </c>
      <c r="L14" s="59"/>
      <c r="M14" s="60"/>
      <c r="N14" s="58" t="s">
        <v>109</v>
      </c>
      <c r="O14" s="59"/>
      <c r="P14" s="60"/>
      <c r="Q14" s="58" t="s">
        <v>110</v>
      </c>
      <c r="R14" s="59"/>
      <c r="S14" s="60"/>
      <c r="T14" s="58" t="s">
        <v>111</v>
      </c>
      <c r="U14" s="59"/>
      <c r="V14" s="60"/>
      <c r="W14" s="58" t="s">
        <v>112</v>
      </c>
      <c r="X14" s="59"/>
      <c r="Y14" s="60"/>
      <c r="Z14" s="58" t="s">
        <v>113</v>
      </c>
      <c r="AA14" s="59"/>
      <c r="AB14" s="60"/>
      <c r="AC14" s="58" t="s">
        <v>114</v>
      </c>
      <c r="AD14" s="59"/>
      <c r="AE14" s="60"/>
    </row>
    <row r="15" spans="1:31">
      <c r="B15" s="10" t="s">
        <v>108</v>
      </c>
      <c r="C15" s="10" t="s">
        <v>109</v>
      </c>
      <c r="D15" s="10" t="s">
        <v>110</v>
      </c>
      <c r="E15" s="10" t="s">
        <v>111</v>
      </c>
      <c r="F15" s="10" t="s">
        <v>112</v>
      </c>
      <c r="G15" s="10" t="s">
        <v>113</v>
      </c>
      <c r="H15" s="10"/>
      <c r="I15" s="10"/>
      <c r="J15" s="49"/>
      <c r="K15" s="49" t="str">
        <f>INDEX($T$5:$T$12,$K$5)</f>
        <v>Unternährer</v>
      </c>
      <c r="L15" s="50" t="str">
        <f>INDEX($U$5:$U$12,$K$5)</f>
        <v>Peter</v>
      </c>
      <c r="M15" s="51">
        <f>INDEX($V$5:$V$12,$K$5)</f>
        <v>18</v>
      </c>
      <c r="N15" s="49" t="str">
        <f>INDEX($T$5:$T$12,$L$5)</f>
        <v>Fehr</v>
      </c>
      <c r="O15" s="50" t="str">
        <f>INDEX($U$5:$U$12,$L$5)</f>
        <v>Patrick</v>
      </c>
      <c r="P15" s="51">
        <f>INDEX($V$5:$V$12,$L$5)</f>
        <v>18</v>
      </c>
      <c r="Q15" s="49" t="str">
        <f>INDEX($T$5:$T$12,$M$5)</f>
        <v>Tellenbach</v>
      </c>
      <c r="R15" s="50" t="str">
        <f>INDEX($U$5:$U$12,$M$5)</f>
        <v>Hansruedi</v>
      </c>
      <c r="S15" s="51">
        <f>INDEX($V$5:$V$12,$M$5)</f>
        <v>22</v>
      </c>
      <c r="T15" s="49" t="str">
        <f>INDEX($T$5:$T$12,$N$5)</f>
        <v>Kalt</v>
      </c>
      <c r="U15" s="50" t="str">
        <f>INDEX($U$5:$U$12,$N$5)</f>
        <v>Angela</v>
      </c>
      <c r="V15" s="51">
        <f>INDEX($V$5:$V$12,$N$5)</f>
        <v>19</v>
      </c>
      <c r="W15" s="49" t="str">
        <f>INDEX($T$5:$T$12,$O$5)</f>
        <v>Tellenbach</v>
      </c>
      <c r="X15" s="50" t="str">
        <f>INDEX($U$5:$U$12,$O$5)</f>
        <v>Hansruedi</v>
      </c>
      <c r="Y15" s="51">
        <f>INDEX($V$5:$V$12,$O$5)</f>
        <v>22</v>
      </c>
      <c r="Z15" s="49" t="str">
        <f>INDEX($T$5:$T$12,$P$5)</f>
        <v>Fehr</v>
      </c>
      <c r="AA15" s="50" t="str">
        <f>INDEX($U$5:$U$12,$P$5)</f>
        <v>Patrick</v>
      </c>
      <c r="AB15" s="51">
        <f>INDEX($V$5:$V$12,$P$5)</f>
        <v>18</v>
      </c>
      <c r="AC15" s="49" t="e">
        <f>INDEX($T$5:$T$12,$Q$5)</f>
        <v>#VALUE!</v>
      </c>
      <c r="AD15" s="50" t="e">
        <f>INDEX($U$5:$U$12,$Q$5)</f>
        <v>#VALUE!</v>
      </c>
      <c r="AE15" s="51" t="e">
        <f>INDEX($V$5:$V$12,$Q$5)</f>
        <v>#VALUE!</v>
      </c>
    </row>
    <row r="16" spans="1:31">
      <c r="A16" s="10" t="s">
        <v>88</v>
      </c>
      <c r="B16" s="28">
        <v>1</v>
      </c>
      <c r="C16" s="28">
        <v>3</v>
      </c>
      <c r="D16" s="28">
        <v>2</v>
      </c>
      <c r="E16" s="28">
        <v>1</v>
      </c>
      <c r="F16" s="28">
        <v>3</v>
      </c>
      <c r="G16" s="28">
        <v>2</v>
      </c>
      <c r="J16" s="52" t="s">
        <v>88</v>
      </c>
      <c r="K16" s="61" t="str">
        <f>INDEX($W$5:$W$12,$K$5)</f>
        <v>Seiler</v>
      </c>
      <c r="L16" s="53" t="str">
        <f>INDEX($X$5:$X$12,$K$5)</f>
        <v>Franz</v>
      </c>
      <c r="M16" s="54">
        <f>INDEX($Y$5:$Y$12,$K$5)</f>
        <v>12</v>
      </c>
      <c r="N16" s="61" t="str">
        <f>INDEX($W$5:$W$12,$L$5)</f>
        <v>Bacchi</v>
      </c>
      <c r="O16" s="53" t="str">
        <f>INDEX($X$5:$X$12,$L$5)</f>
        <v>Pascal</v>
      </c>
      <c r="P16" s="54">
        <f>INDEX($Y$5:$Y$12,$L$5)</f>
        <v>11</v>
      </c>
      <c r="Q16" s="61" t="str">
        <f>INDEX($W$5:$W$12,$M$5)</f>
        <v>Fehr</v>
      </c>
      <c r="R16" s="53" t="str">
        <f>INDEX($X$5:$X$12,$M$5)</f>
        <v>Markus</v>
      </c>
      <c r="S16" s="54">
        <f>INDEX($Y$5:$Y$12,$M$5)</f>
        <v>33</v>
      </c>
      <c r="T16" s="61" t="str">
        <f>INDEX($W$5:$W$12,$N$5)</f>
        <v>Zeberli</v>
      </c>
      <c r="U16" s="53" t="str">
        <f>INDEX($X$5:$X$12,$N$5)</f>
        <v>Jacqueline</v>
      </c>
      <c r="V16" s="54">
        <f>INDEX($Y$5:$Y$12,$N$5)</f>
        <v>34</v>
      </c>
      <c r="W16" s="61" t="str">
        <f>INDEX($W$5:$W$12,$O$5)</f>
        <v>Fehr</v>
      </c>
      <c r="X16" s="53" t="str">
        <f>INDEX($X$5:$X$12,$O$5)</f>
        <v>Markus</v>
      </c>
      <c r="Y16" s="54">
        <f>INDEX($Y$5:$Y$12,$O$5)</f>
        <v>33</v>
      </c>
      <c r="Z16" s="61" t="str">
        <f>INDEX($W$5:$W$12,$P$5)</f>
        <v>Bacchi</v>
      </c>
      <c r="AA16" s="53" t="str">
        <f>INDEX($X$5:$X$12,$P$5)</f>
        <v>Pascal</v>
      </c>
      <c r="AB16" s="54">
        <f>INDEX($Y$5:$Y$12,$P$5)</f>
        <v>11</v>
      </c>
      <c r="AC16" s="61" t="e">
        <f>INDEX($W$5:$W$12,$Q$5)</f>
        <v>#VALUE!</v>
      </c>
      <c r="AD16" s="53" t="e">
        <f>INDEX($X$5:$X$12,$Q$5)</f>
        <v>#VALUE!</v>
      </c>
      <c r="AE16" s="54" t="e">
        <f>INDEX($Y$5:$Y$12,$Q$5)</f>
        <v>#VALUE!</v>
      </c>
    </row>
    <row r="17" spans="1:31">
      <c r="A17" s="10" t="s">
        <v>89</v>
      </c>
      <c r="B17" s="28">
        <v>2</v>
      </c>
      <c r="C17" s="28">
        <v>1</v>
      </c>
      <c r="D17" s="28">
        <v>3</v>
      </c>
      <c r="E17" s="28">
        <v>2</v>
      </c>
      <c r="F17" s="28">
        <v>1</v>
      </c>
      <c r="G17" s="28">
        <v>3</v>
      </c>
      <c r="J17" s="55"/>
      <c r="K17" s="62" t="str">
        <f>INDEX($Z$5:$Z$12,$K$5)</f>
        <v>Hutter</v>
      </c>
      <c r="L17" s="56" t="str">
        <f>INDEX($AA$5:$AA$12,$K$5)</f>
        <v>Marcel</v>
      </c>
      <c r="M17" s="57">
        <f>INDEX($AB$5:$AB$12,$K$5)</f>
        <v>9</v>
      </c>
      <c r="N17" s="62" t="str">
        <f>INDEX($Z$5:$Z$12,$L$5)</f>
        <v>Simeaner</v>
      </c>
      <c r="O17" s="56" t="str">
        <f>INDEX($AA$5:$AA$12,$L$5)</f>
        <v>Andreas</v>
      </c>
      <c r="P17" s="57">
        <f>INDEX($AB$5:$AB$12,$L$5)</f>
        <v>11</v>
      </c>
      <c r="Q17" s="62" t="str">
        <f>INDEX($Z$5:$Z$12,$M$5)</f>
        <v>Schäpper</v>
      </c>
      <c r="R17" s="56" t="str">
        <f>INDEX($AA$5:$AA$12,$M$5)</f>
        <v>Benjamin</v>
      </c>
      <c r="S17" s="57">
        <f>INDEX($AB$5:$AB$12,$M$5)</f>
        <v>35</v>
      </c>
      <c r="T17" s="62" t="str">
        <f>INDEX($Z$5:$Z$12,$N$5)</f>
        <v>Bächler</v>
      </c>
      <c r="U17" s="56" t="str">
        <f>INDEX($AA$5:$AA$12,$N$5)</f>
        <v>Sandro</v>
      </c>
      <c r="V17" s="57">
        <f>INDEX($AB$5:$AB$12,$N$5)</f>
        <v>20</v>
      </c>
      <c r="W17" s="62" t="str">
        <f>INDEX($Z$5:$Z$12,$O$5)</f>
        <v>Schäpper</v>
      </c>
      <c r="X17" s="56" t="str">
        <f>INDEX($AA$5:$AA$12,$O$5)</f>
        <v>Benjamin</v>
      </c>
      <c r="Y17" s="57">
        <f>INDEX($AB$5:$AB$12,$O$5)</f>
        <v>35</v>
      </c>
      <c r="Z17" s="62" t="str">
        <f>INDEX($Z$5:$Z$12,$P$5)</f>
        <v>Simeaner</v>
      </c>
      <c r="AA17" s="56" t="str">
        <f>INDEX($AA$5:$AA$12,$P$5)</f>
        <v>Andreas</v>
      </c>
      <c r="AB17" s="57">
        <f>INDEX($AB$5:$AB$12,$P$5)</f>
        <v>11</v>
      </c>
      <c r="AC17" s="62" t="e">
        <f>INDEX($Z$5:$Z$12,$Q$5)</f>
        <v>#VALUE!</v>
      </c>
      <c r="AD17" s="56" t="e">
        <f>INDEX($AA$5:$AA$12,$Q$5)</f>
        <v>#VALUE!</v>
      </c>
      <c r="AE17" s="57" t="e">
        <f>INDEX($AB$5:$AB$12,$Q$5)</f>
        <v>#VALUE!</v>
      </c>
    </row>
    <row r="18" spans="1:31">
      <c r="A18" s="10" t="s">
        <v>90</v>
      </c>
      <c r="B18" s="28">
        <v>3</v>
      </c>
      <c r="C18" s="28">
        <v>2</v>
      </c>
      <c r="D18" s="28">
        <v>1</v>
      </c>
      <c r="E18" s="28">
        <v>3</v>
      </c>
      <c r="F18" s="28">
        <v>2</v>
      </c>
      <c r="G18" s="28">
        <v>1</v>
      </c>
      <c r="J18" s="58"/>
      <c r="K18" s="49" t="str">
        <f>INDEX($T$5:$T$12,$K$6)</f>
        <v>Tellenbach</v>
      </c>
      <c r="L18" s="50" t="str">
        <f>INDEX($U$5:$U$12,$K$6)</f>
        <v>Hansruedi</v>
      </c>
      <c r="M18" s="51">
        <f>INDEX($V$5:$V$12,$K$6)</f>
        <v>22</v>
      </c>
      <c r="N18" s="49" t="str">
        <f>INDEX($T$5:$T$12,$L$6)</f>
        <v>Unternährer</v>
      </c>
      <c r="O18" s="50" t="str">
        <f>INDEX($U$5:$U$12,$L$6)</f>
        <v>Peter</v>
      </c>
      <c r="P18" s="51">
        <f>INDEX($V$5:$V$12,$L$6)</f>
        <v>18</v>
      </c>
      <c r="Q18" s="49" t="str">
        <f>INDEX($T$5:$T$12,$M$6)</f>
        <v>Fehr</v>
      </c>
      <c r="R18" s="50" t="str">
        <f>INDEX($U$5:$U$12,$M$6)</f>
        <v>Patrick</v>
      </c>
      <c r="S18" s="51">
        <f>INDEX($V$5:$V$12,$M$6)</f>
        <v>18</v>
      </c>
      <c r="T18" s="49" t="str">
        <f>INDEX($T$5:$T$12,$N$6)</f>
        <v>Fehr</v>
      </c>
      <c r="U18" s="50" t="str">
        <f>INDEX($U$5:$U$12,$N$6)</f>
        <v>Patrick</v>
      </c>
      <c r="V18" s="51">
        <f>INDEX($V$5:$V$12,$N$6)</f>
        <v>18</v>
      </c>
      <c r="W18" s="49" t="str">
        <f>INDEX($T$5:$T$12,$O$6)</f>
        <v>Kalt</v>
      </c>
      <c r="X18" s="50" t="str">
        <f>INDEX($U$5:$U$12,$O$6)</f>
        <v>Angela</v>
      </c>
      <c r="Y18" s="51">
        <f>INDEX($V$5:$V$12,$O$6)</f>
        <v>19</v>
      </c>
      <c r="Z18" s="49" t="str">
        <f>INDEX($T$5:$T$12,$P$6)</f>
        <v>Tellenbach</v>
      </c>
      <c r="AA18" s="50" t="str">
        <f>INDEX($U$5:$U$12,$P$6)</f>
        <v>Hansruedi</v>
      </c>
      <c r="AB18" s="51">
        <f>INDEX($V$5:$V$12,$P$6)</f>
        <v>22</v>
      </c>
      <c r="AC18" s="49" t="e">
        <f>INDEX($T$5:$T$12,$Q$6)</f>
        <v>#VALUE!</v>
      </c>
      <c r="AD18" s="50" t="e">
        <f>INDEX($U$5:$U$12,$Q$6)</f>
        <v>#VALUE!</v>
      </c>
      <c r="AE18" s="51" t="e">
        <f>INDEX($V$5:$V$12,$Q$6)</f>
        <v>#VALUE!</v>
      </c>
    </row>
    <row r="19" spans="1:31">
      <c r="A19" s="10" t="s">
        <v>91</v>
      </c>
      <c r="J19" s="52" t="s">
        <v>89</v>
      </c>
      <c r="K19" s="61" t="str">
        <f>INDEX($W$5:$W$12,$K$6)</f>
        <v>Fehr</v>
      </c>
      <c r="L19" s="53" t="str">
        <f>INDEX($X$5:$X$12,$K$6)</f>
        <v>Markus</v>
      </c>
      <c r="M19" s="54">
        <f>INDEX($Y$5:$Y$12,$K$6)</f>
        <v>33</v>
      </c>
      <c r="N19" s="61" t="str">
        <f>INDEX($W$5:$W$12,$L$6)</f>
        <v>Seiler</v>
      </c>
      <c r="O19" s="53" t="str">
        <f>INDEX($X$5:$X$12,$L$6)</f>
        <v>Franz</v>
      </c>
      <c r="P19" s="54">
        <f>INDEX($Y$5:$Y$12,$L$6)</f>
        <v>12</v>
      </c>
      <c r="Q19" s="61" t="str">
        <f>INDEX($W$5:$W$12,$M$6)</f>
        <v>Bacchi</v>
      </c>
      <c r="R19" s="53" t="str">
        <f>INDEX($X$5:$X$12,$M$6)</f>
        <v>Pascal</v>
      </c>
      <c r="S19" s="54">
        <f>INDEX($Y$5:$Y$12,$M$6)</f>
        <v>11</v>
      </c>
      <c r="T19" s="61" t="str">
        <f>INDEX($W$5:$W$12,$N$6)</f>
        <v>Bacchi</v>
      </c>
      <c r="U19" s="53" t="str">
        <f>INDEX($X$5:$X$12,$N$6)</f>
        <v>Pascal</v>
      </c>
      <c r="V19" s="54">
        <f>INDEX($Y$5:$Y$12,$N$6)</f>
        <v>11</v>
      </c>
      <c r="W19" s="61" t="str">
        <f>INDEX($W$5:$W$12,$O$6)</f>
        <v>Zeberli</v>
      </c>
      <c r="X19" s="53" t="str">
        <f>INDEX($X$5:$X$12,$O$6)</f>
        <v>Jacqueline</v>
      </c>
      <c r="Y19" s="54">
        <f>INDEX($Y$5:$Y$12,$O$6)</f>
        <v>34</v>
      </c>
      <c r="Z19" s="61" t="str">
        <f>INDEX($W$5:$W$12,$P$6)</f>
        <v>Fehr</v>
      </c>
      <c r="AA19" s="53" t="str">
        <f>INDEX($X$5:$X$12,$P$6)</f>
        <v>Markus</v>
      </c>
      <c r="AB19" s="54">
        <f>INDEX($Y$5:$Y$12,$P$6)</f>
        <v>33</v>
      </c>
      <c r="AC19" s="61" t="e">
        <f>INDEX($W$5:$W$12,$Q$6)</f>
        <v>#VALUE!</v>
      </c>
      <c r="AD19" s="53" t="e">
        <f>INDEX($X$5:$X$12,$Q$6)</f>
        <v>#VALUE!</v>
      </c>
      <c r="AE19" s="54" t="e">
        <f>INDEX($Y$5:$Y$12,$Q$6)</f>
        <v>#VALUE!</v>
      </c>
    </row>
    <row r="20" spans="1:31">
      <c r="J20" s="55"/>
      <c r="K20" s="62" t="str">
        <f>INDEX($Z$5:$Z$12,$K$6)</f>
        <v>Schäpper</v>
      </c>
      <c r="L20" s="56" t="str">
        <f>INDEX($AA$5:$AA$12,$K$6)</f>
        <v>Benjamin</v>
      </c>
      <c r="M20" s="57">
        <f>INDEX($AB$5:$AB$12,$K$6)</f>
        <v>35</v>
      </c>
      <c r="N20" s="62" t="str">
        <f>INDEX($Z$5:$Z$12,$L$6)</f>
        <v>Hutter</v>
      </c>
      <c r="O20" s="56" t="str">
        <f>INDEX($AA$5:$AA$12,$L$6)</f>
        <v>Marcel</v>
      </c>
      <c r="P20" s="57">
        <f>INDEX($AB$5:$AB$12,$L$6)</f>
        <v>9</v>
      </c>
      <c r="Q20" s="62" t="str">
        <f>INDEX($Z$5:$Z$12,$M$6)</f>
        <v>Simeaner</v>
      </c>
      <c r="R20" s="56" t="str">
        <f>INDEX($AA$5:$AA$12,$M$6)</f>
        <v>Andreas</v>
      </c>
      <c r="S20" s="57">
        <f>INDEX($AB$5:$AB$12,$M$6)</f>
        <v>11</v>
      </c>
      <c r="T20" s="62" t="str">
        <f>INDEX($Z$5:$Z$12,$N$6)</f>
        <v>Simeaner</v>
      </c>
      <c r="U20" s="56" t="str">
        <f>INDEX($AA$5:$AA$12,$N$6)</f>
        <v>Andreas</v>
      </c>
      <c r="V20" s="57">
        <f>INDEX($AB$5:$AB$12,$N$6)</f>
        <v>11</v>
      </c>
      <c r="W20" s="62" t="str">
        <f>INDEX($Z$5:$Z$12,$O$6)</f>
        <v>Bächler</v>
      </c>
      <c r="X20" s="56" t="str">
        <f>INDEX($AA$5:$AA$12,$O$6)</f>
        <v>Sandro</v>
      </c>
      <c r="Y20" s="57">
        <f>INDEX($AB$5:$AB$12,$O$6)</f>
        <v>20</v>
      </c>
      <c r="Z20" s="62" t="str">
        <f>INDEX($Z$5:$Z$12,$P$6)</f>
        <v>Schäpper</v>
      </c>
      <c r="AA20" s="56" t="str">
        <f>INDEX($AA$5:$AA$12,$P$6)</f>
        <v>Benjamin</v>
      </c>
      <c r="AB20" s="57">
        <f>INDEX($AB$5:$AB$12,$P$6)</f>
        <v>35</v>
      </c>
      <c r="AC20" s="62" t="e">
        <f>INDEX($Z$5:$Z$12,$Q$6)</f>
        <v>#VALUE!</v>
      </c>
      <c r="AD20" s="56" t="e">
        <f>INDEX($AA$5:$AA$12,$Q$6)</f>
        <v>#VALUE!</v>
      </c>
      <c r="AE20" s="57" t="e">
        <f>INDEX($AB$5:$AB$12,$Q$6)</f>
        <v>#VALUE!</v>
      </c>
    </row>
    <row r="21" spans="1:31">
      <c r="J21" s="58"/>
      <c r="K21" s="49" t="str">
        <f>INDEX($T$5:$T$12,$K$7)</f>
        <v>Fehr</v>
      </c>
      <c r="L21" s="50" t="str">
        <f>INDEX($U$5:$U$12,$K$7)</f>
        <v>Patrick</v>
      </c>
      <c r="M21" s="51">
        <f>INDEX($V$5:$V$12,$K$7)</f>
        <v>18</v>
      </c>
      <c r="N21" s="49" t="str">
        <f>INDEX($T$5:$T$12,$L$7)</f>
        <v>Kalt</v>
      </c>
      <c r="O21" s="50" t="str">
        <f>INDEX($U$5:$U$12,$L$7)</f>
        <v>Angela</v>
      </c>
      <c r="P21" s="51">
        <f>INDEX($V$5:$V$12,$L$7)</f>
        <v>19</v>
      </c>
      <c r="Q21" s="49" t="str">
        <f>INDEX($T$5:$T$12,$M$7)</f>
        <v>Kalt</v>
      </c>
      <c r="R21" s="50" t="str">
        <f>INDEX($U$5:$U$12,$M$7)</f>
        <v>Angela</v>
      </c>
      <c r="S21" s="51">
        <f>INDEX($V$5:$V$12,$M$7)</f>
        <v>19</v>
      </c>
      <c r="T21" s="49" t="str">
        <f>INDEX($T$5:$T$12,$N$7)</f>
        <v>Tellenbach</v>
      </c>
      <c r="U21" s="50" t="str">
        <f>INDEX($U$5:$U$12,$N$7)</f>
        <v>Hansruedi</v>
      </c>
      <c r="V21" s="51">
        <f>INDEX($V$5:$V$12,$N$7)</f>
        <v>22</v>
      </c>
      <c r="W21" s="49" t="str">
        <f>INDEX($T$5:$T$12,$O$7)</f>
        <v>Unternährer</v>
      </c>
      <c r="X21" s="50" t="str">
        <f>INDEX($U$5:$U$12,$O$7)</f>
        <v>Peter</v>
      </c>
      <c r="Y21" s="51">
        <f>INDEX($V$5:$V$12,$O$7)</f>
        <v>18</v>
      </c>
      <c r="Z21" s="49" t="str">
        <f>INDEX($T$5:$T$12,$P$7)</f>
        <v>Kalt</v>
      </c>
      <c r="AA21" s="50" t="str">
        <f>INDEX($U$5:$U$12,$P$7)</f>
        <v>Angela</v>
      </c>
      <c r="AB21" s="51">
        <f>INDEX($V$5:$V$12,$P$7)</f>
        <v>19</v>
      </c>
      <c r="AC21" s="49" t="e">
        <f>INDEX($T$5:$T$12,$Q$7)</f>
        <v>#VALUE!</v>
      </c>
      <c r="AD21" s="50" t="e">
        <f>INDEX($U$5:$U$12,$Q$7)</f>
        <v>#VALUE!</v>
      </c>
      <c r="AE21" s="51" t="e">
        <f>INDEX($V$5:$V$12,$Q$7)</f>
        <v>#VALUE!</v>
      </c>
    </row>
    <row r="22" spans="1:31">
      <c r="A22" s="10" t="s">
        <v>118</v>
      </c>
      <c r="J22" s="52" t="s">
        <v>90</v>
      </c>
      <c r="K22" s="61" t="str">
        <f>INDEX($W$5:$W$12,$K$7)</f>
        <v>Bacchi</v>
      </c>
      <c r="L22" s="53" t="str">
        <f>INDEX($X$5:$X$12,$K$7)</f>
        <v>Pascal</v>
      </c>
      <c r="M22" s="54">
        <f>INDEX($Y$5:$Y$12,$K$7)</f>
        <v>11</v>
      </c>
      <c r="N22" s="61" t="str">
        <f>INDEX($W$5:$W$12,$L$7)</f>
        <v>Zeberli</v>
      </c>
      <c r="O22" s="53" t="str">
        <f>INDEX($X$5:$X$12,$L$7)</f>
        <v>Jacqueline</v>
      </c>
      <c r="P22" s="54">
        <f>INDEX($Y$5:$Y$12,$L$7)</f>
        <v>34</v>
      </c>
      <c r="Q22" s="61" t="str">
        <f>INDEX($W$5:$W$12,$M$7)</f>
        <v>Zeberli</v>
      </c>
      <c r="R22" s="53" t="str">
        <f>INDEX($X$5:$X$12,$M$7)</f>
        <v>Jacqueline</v>
      </c>
      <c r="S22" s="54">
        <f>INDEX($Y$5:$Y$12,$M$7)</f>
        <v>34</v>
      </c>
      <c r="T22" s="61" t="str">
        <f>INDEX($W$5:$W$12,$N$7)</f>
        <v>Fehr</v>
      </c>
      <c r="U22" s="53" t="str">
        <f>INDEX($X$5:$X$12,$N$7)</f>
        <v>Markus</v>
      </c>
      <c r="V22" s="54">
        <f>INDEX($Y$5:$Y$12,$N$7)</f>
        <v>33</v>
      </c>
      <c r="W22" s="61" t="str">
        <f>INDEX($W$5:$W$12,$O$7)</f>
        <v>Seiler</v>
      </c>
      <c r="X22" s="53" t="str">
        <f>INDEX($X$5:$X$12,$O$7)</f>
        <v>Franz</v>
      </c>
      <c r="Y22" s="54">
        <f>INDEX($Y$5:$Y$12,$O$7)</f>
        <v>12</v>
      </c>
      <c r="Z22" s="61" t="str">
        <f>INDEX($W$5:$W$12,$P$7)</f>
        <v>Zeberli</v>
      </c>
      <c r="AA22" s="53" t="str">
        <f>INDEX($X$5:$X$12,$P$7)</f>
        <v>Jacqueline</v>
      </c>
      <c r="AB22" s="54">
        <f>INDEX($Y$5:$Y$12,$P$7)</f>
        <v>34</v>
      </c>
      <c r="AC22" s="61" t="e">
        <f>INDEX($W$5:$W$12,$Q$7)</f>
        <v>#VALUE!</v>
      </c>
      <c r="AD22" s="53" t="e">
        <f>INDEX($X$5:$X$12,$Q$7)</f>
        <v>#VALUE!</v>
      </c>
      <c r="AE22" s="54" t="e">
        <f>INDEX($Y$5:$Y$12,$Q$7)</f>
        <v>#VALUE!</v>
      </c>
    </row>
    <row r="23" spans="1:31">
      <c r="B23" s="10" t="s">
        <v>108</v>
      </c>
      <c r="C23" s="10" t="s">
        <v>109</v>
      </c>
      <c r="D23" s="10" t="s">
        <v>110</v>
      </c>
      <c r="E23" s="10" t="s">
        <v>111</v>
      </c>
      <c r="F23" s="10" t="s">
        <v>112</v>
      </c>
      <c r="G23" s="10" t="s">
        <v>113</v>
      </c>
      <c r="H23" s="10"/>
      <c r="I23" s="10"/>
      <c r="J23" s="55"/>
      <c r="K23" s="62" t="str">
        <f>INDEX($Z$5:$Z$12,$K$7)</f>
        <v>Simeaner</v>
      </c>
      <c r="L23" s="56" t="str">
        <f>INDEX($AA$5:$AA$12,$K$7)</f>
        <v>Andreas</v>
      </c>
      <c r="M23" s="57">
        <f>INDEX($AB$5:$AB$12,$K$7)</f>
        <v>11</v>
      </c>
      <c r="N23" s="62" t="str">
        <f>INDEX($Z$5:$Z$12,$L$7)</f>
        <v>Bächler</v>
      </c>
      <c r="O23" s="56" t="str">
        <f>INDEX($AA$5:$AA$12,$L$7)</f>
        <v>Sandro</v>
      </c>
      <c r="P23" s="57">
        <f>INDEX($AB$5:$AB$12,$L$7)</f>
        <v>20</v>
      </c>
      <c r="Q23" s="62" t="str">
        <f>INDEX($Z$5:$Z$12,$M$7)</f>
        <v>Bächler</v>
      </c>
      <c r="R23" s="56" t="str">
        <f>INDEX($AA$5:$AA$12,$M$7)</f>
        <v>Sandro</v>
      </c>
      <c r="S23" s="57">
        <f>INDEX($AB$5:$AB$12,$M$7)</f>
        <v>20</v>
      </c>
      <c r="T23" s="62" t="str">
        <f>INDEX($Z$5:$Z$12,$N$7)</f>
        <v>Schäpper</v>
      </c>
      <c r="U23" s="56" t="str">
        <f>INDEX($AA$5:$AA$12,$N$7)</f>
        <v>Benjamin</v>
      </c>
      <c r="V23" s="57">
        <f>INDEX($AB$5:$AB$12,$N$7)</f>
        <v>35</v>
      </c>
      <c r="W23" s="62" t="str">
        <f>INDEX($Z$5:$Z$12,$O$7)</f>
        <v>Hutter</v>
      </c>
      <c r="X23" s="56" t="str">
        <f>INDEX($AA$5:$AA$12,$O$7)</f>
        <v>Marcel</v>
      </c>
      <c r="Y23" s="57">
        <f>INDEX($AB$5:$AB$12,$O$7)</f>
        <v>9</v>
      </c>
      <c r="Z23" s="62" t="str">
        <f>INDEX($Z$5:$Z$12,$P$7)</f>
        <v>Bächler</v>
      </c>
      <c r="AA23" s="56" t="str">
        <f>INDEX($AA$5:$AA$12,$P$7)</f>
        <v>Sandro</v>
      </c>
      <c r="AB23" s="57">
        <f>INDEX($AB$5:$AB$12,$P$7)</f>
        <v>20</v>
      </c>
      <c r="AC23" s="62" t="e">
        <f>INDEX($Z$5:$Z$12,$Q$7)</f>
        <v>#VALUE!</v>
      </c>
      <c r="AD23" s="56" t="e">
        <f>INDEX($AA$5:$AA$12,$Q$7)</f>
        <v>#VALUE!</v>
      </c>
      <c r="AE23" s="57" t="e">
        <f>INDEX($AB$5:$AB$12,$Q$7)</f>
        <v>#VALUE!</v>
      </c>
    </row>
    <row r="24" spans="1:31">
      <c r="A24" s="10" t="s">
        <v>88</v>
      </c>
      <c r="B24" s="28">
        <v>1</v>
      </c>
      <c r="C24" s="28">
        <v>3</v>
      </c>
      <c r="D24" s="28">
        <v>2</v>
      </c>
      <c r="E24" s="28">
        <v>4</v>
      </c>
      <c r="F24" s="28">
        <v>2</v>
      </c>
      <c r="G24" s="28">
        <v>3</v>
      </c>
      <c r="J24" s="58"/>
      <c r="K24" s="49" t="str">
        <f>INDEX($T$5:$T$12,$K$8)</f>
        <v>Kalt</v>
      </c>
      <c r="L24" s="50" t="str">
        <f>INDEX($U$5:$U$12,$K$8)</f>
        <v>Angela</v>
      </c>
      <c r="M24" s="51">
        <f>INDEX($V$5:$V$12,$K$8)</f>
        <v>19</v>
      </c>
      <c r="N24" s="49" t="str">
        <f>INDEX($T$5:$T$12,$L$8)</f>
        <v>Tellenbach</v>
      </c>
      <c r="O24" s="50" t="str">
        <f>INDEX($U$5:$U$12,$L$8)</f>
        <v>Hansruedi</v>
      </c>
      <c r="P24" s="51">
        <f>INDEX($V$5:$V$12,$L$8)</f>
        <v>22</v>
      </c>
      <c r="Q24" s="49" t="str">
        <f>INDEX($T$5:$T$12,$M$8)</f>
        <v>Unternährer</v>
      </c>
      <c r="R24" s="50" t="str">
        <f>INDEX($U$5:$U$12,$M$8)</f>
        <v>Peter</v>
      </c>
      <c r="S24" s="51">
        <f>INDEX($V$5:$V$12,$M$8)</f>
        <v>18</v>
      </c>
      <c r="T24" s="49" t="str">
        <f>INDEX($T$5:$T$12,$N$8)</f>
        <v>Unternährer</v>
      </c>
      <c r="U24" s="50" t="str">
        <f>INDEX($U$5:$U$12,$N$8)</f>
        <v>Peter</v>
      </c>
      <c r="V24" s="51">
        <f>INDEX($V$5:$V$12,$N$8)</f>
        <v>18</v>
      </c>
      <c r="W24" s="49" t="str">
        <f>INDEX($T$5:$T$12,$O$8)</f>
        <v>Fehr</v>
      </c>
      <c r="X24" s="50" t="str">
        <f>INDEX($U$5:$U$12,$O$8)</f>
        <v>Patrick</v>
      </c>
      <c r="Y24" s="51">
        <f>INDEX($V$5:$V$12,$O$8)</f>
        <v>18</v>
      </c>
      <c r="Z24" s="49" t="str">
        <f>INDEX($T$5:$T$12,$P$8)</f>
        <v>Unternährer</v>
      </c>
      <c r="AA24" s="50" t="str">
        <f>INDEX($U$5:$U$12,$P$8)</f>
        <v>Peter</v>
      </c>
      <c r="AB24" s="51">
        <f>INDEX($V$5:$V$12,$P$8)</f>
        <v>18</v>
      </c>
      <c r="AC24" s="49" t="e">
        <f>INDEX($T$5:$T$12,$Q$8)</f>
        <v>#VALUE!</v>
      </c>
      <c r="AD24" s="50" t="e">
        <f>INDEX($U$5:$U$12,$Q$8)</f>
        <v>#VALUE!</v>
      </c>
      <c r="AE24" s="51" t="e">
        <f>INDEX($V$5:$V$12,$Q$8)</f>
        <v>#VALUE!</v>
      </c>
    </row>
    <row r="25" spans="1:31">
      <c r="A25" s="10" t="s">
        <v>89</v>
      </c>
      <c r="B25" s="28">
        <v>2</v>
      </c>
      <c r="C25" s="28">
        <v>1</v>
      </c>
      <c r="D25" s="28">
        <v>3</v>
      </c>
      <c r="E25" s="28">
        <v>3</v>
      </c>
      <c r="F25" s="28">
        <v>4</v>
      </c>
      <c r="G25" s="28">
        <v>2</v>
      </c>
      <c r="J25" s="52" t="s">
        <v>91</v>
      </c>
      <c r="K25" s="61" t="str">
        <f>INDEX($W$5:$W$12,$K$8)</f>
        <v>Zeberli</v>
      </c>
      <c r="L25" s="53" t="str">
        <f>INDEX($X$5:$X$12,$K$8)</f>
        <v>Jacqueline</v>
      </c>
      <c r="M25" s="54">
        <f>INDEX($Y$5:$Y$12,$K$8)</f>
        <v>34</v>
      </c>
      <c r="N25" s="61" t="str">
        <f>INDEX($W$5:$W$12,$L$8)</f>
        <v>Fehr</v>
      </c>
      <c r="O25" s="53" t="str">
        <f>INDEX($X$5:$X$12,$L$8)</f>
        <v>Markus</v>
      </c>
      <c r="P25" s="54">
        <f>INDEX($Y$5:$Y$12,$L$8)</f>
        <v>33</v>
      </c>
      <c r="Q25" s="61" t="str">
        <f>INDEX($W$5:$W$12,$M$8)</f>
        <v>Seiler</v>
      </c>
      <c r="R25" s="53" t="str">
        <f>INDEX($X$5:$X$12,$M$8)</f>
        <v>Franz</v>
      </c>
      <c r="S25" s="54">
        <f>INDEX($Y$5:$Y$12,$M$8)</f>
        <v>12</v>
      </c>
      <c r="T25" s="61" t="str">
        <f>INDEX($W$5:$W$12,$N$8)</f>
        <v>Seiler</v>
      </c>
      <c r="U25" s="53" t="str">
        <f>INDEX($X$5:$X$12,$N$8)</f>
        <v>Franz</v>
      </c>
      <c r="V25" s="54">
        <f>INDEX($Y$5:$Y$12,$N$8)</f>
        <v>12</v>
      </c>
      <c r="W25" s="61" t="str">
        <f>INDEX($W$5:$W$12,$O$8)</f>
        <v>Bacchi</v>
      </c>
      <c r="X25" s="53" t="str">
        <f>INDEX($X$5:$X$12,$O$8)</f>
        <v>Pascal</v>
      </c>
      <c r="Y25" s="54">
        <f>INDEX($Y$5:$Y$12,$O$8)</f>
        <v>11</v>
      </c>
      <c r="Z25" s="61" t="str">
        <f>INDEX($W$5:$W$12,$P$8)</f>
        <v>Seiler</v>
      </c>
      <c r="AA25" s="53" t="str">
        <f>INDEX($X$5:$X$12,$P$8)</f>
        <v>Franz</v>
      </c>
      <c r="AB25" s="54">
        <f>INDEX($Y$5:$Y$12,$P$8)</f>
        <v>12</v>
      </c>
      <c r="AC25" s="61" t="e">
        <f>INDEX($W$5:$W$12,$Q$8)</f>
        <v>#VALUE!</v>
      </c>
      <c r="AD25" s="53" t="e">
        <f>INDEX($X$5:$X$12,$Q$8)</f>
        <v>#VALUE!</v>
      </c>
      <c r="AE25" s="54" t="e">
        <f>INDEX($Y$5:$Y$12,$Q$8)</f>
        <v>#VALUE!</v>
      </c>
    </row>
    <row r="26" spans="1:31">
      <c r="A26" s="10" t="s">
        <v>90</v>
      </c>
      <c r="B26" s="28">
        <v>3</v>
      </c>
      <c r="C26" s="28">
        <v>4</v>
      </c>
      <c r="D26" s="28">
        <v>4</v>
      </c>
      <c r="E26" s="28">
        <v>2</v>
      </c>
      <c r="F26" s="28">
        <v>1</v>
      </c>
      <c r="G26" s="28">
        <v>4</v>
      </c>
      <c r="J26" s="55"/>
      <c r="K26" s="62" t="str">
        <f>INDEX($Z$5:$Z$12,$K$8)</f>
        <v>Bächler</v>
      </c>
      <c r="L26" s="56" t="str">
        <f>INDEX($AA$5:$AA$12,$K$8)</f>
        <v>Sandro</v>
      </c>
      <c r="M26" s="57">
        <f>INDEX($AB$5:$AB$12,$K$8)</f>
        <v>20</v>
      </c>
      <c r="N26" s="62" t="str">
        <f>INDEX($Z$5:$Z$12,$L$8)</f>
        <v>Schäpper</v>
      </c>
      <c r="O26" s="56" t="str">
        <f>INDEX($AA$5:$AA$12,$L$8)</f>
        <v>Benjamin</v>
      </c>
      <c r="P26" s="57">
        <f>INDEX($AB$5:$AB$12,$L$8)</f>
        <v>35</v>
      </c>
      <c r="Q26" s="62" t="str">
        <f>INDEX($Z$5:$Z$12,$M$8)</f>
        <v>Hutter</v>
      </c>
      <c r="R26" s="56" t="str">
        <f>INDEX($AA$5:$AA$12,$M$8)</f>
        <v>Marcel</v>
      </c>
      <c r="S26" s="57">
        <f>INDEX($AB$5:$AB$12,$M$8)</f>
        <v>9</v>
      </c>
      <c r="T26" s="62" t="str">
        <f>INDEX($Z$5:$Z$12,$N$8)</f>
        <v>Hutter</v>
      </c>
      <c r="U26" s="56" t="str">
        <f>INDEX($AA$5:$AA$12,$N$8)</f>
        <v>Marcel</v>
      </c>
      <c r="V26" s="57">
        <f>INDEX($AB$5:$AB$12,$N$8)</f>
        <v>9</v>
      </c>
      <c r="W26" s="62" t="str">
        <f>INDEX($Z$5:$Z$12,$O$8)</f>
        <v>Simeaner</v>
      </c>
      <c r="X26" s="56" t="str">
        <f>INDEX($AA$5:$AA$12,$O$8)</f>
        <v>Andreas</v>
      </c>
      <c r="Y26" s="57">
        <f>INDEX($AB$5:$AB$12,$O$8)</f>
        <v>11</v>
      </c>
      <c r="Z26" s="62" t="str">
        <f>INDEX($Z$5:$Z$12,$P$8)</f>
        <v>Hutter</v>
      </c>
      <c r="AA26" s="56" t="str">
        <f>INDEX($AA$5:$AA$12,$P$8)</f>
        <v>Marcel</v>
      </c>
      <c r="AB26" s="57">
        <f>INDEX($AB$5:$AB$12,$P$8)</f>
        <v>9</v>
      </c>
      <c r="AC26" s="62" t="e">
        <f>INDEX($Z$5:$Z$12,$Q$8)</f>
        <v>#VALUE!</v>
      </c>
      <c r="AD26" s="56" t="e">
        <f>INDEX($AA$5:$AA$12,$Q$8)</f>
        <v>#VALUE!</v>
      </c>
      <c r="AE26" s="57" t="e">
        <f>INDEX($AB$5:$AB$12,$Q$8)</f>
        <v>#VALUE!</v>
      </c>
    </row>
    <row r="27" spans="1:31">
      <c r="A27" s="10" t="s">
        <v>91</v>
      </c>
      <c r="B27" s="28">
        <v>4</v>
      </c>
      <c r="C27" s="28">
        <v>2</v>
      </c>
      <c r="D27" s="28">
        <v>1</v>
      </c>
      <c r="E27" s="28">
        <v>1</v>
      </c>
      <c r="F27" s="28">
        <v>3</v>
      </c>
      <c r="G27" s="28">
        <v>1</v>
      </c>
      <c r="J27" s="58"/>
      <c r="K27" s="49" t="e">
        <f>INDEX($T$5:$T$12,$K$9)</f>
        <v>#VALUE!</v>
      </c>
      <c r="L27" s="50" t="e">
        <f>INDEX($U$5:$U$12,$K$9)</f>
        <v>#VALUE!</v>
      </c>
      <c r="M27" s="51" t="e">
        <f>INDEX($V$5:$V$12,$K$9)</f>
        <v>#VALUE!</v>
      </c>
      <c r="N27" s="49" t="e">
        <f>INDEX($T$5:$T$12,$L$9)</f>
        <v>#VALUE!</v>
      </c>
      <c r="O27" s="50" t="e">
        <f>INDEX($U$5:$U$12,$L$9)</f>
        <v>#VALUE!</v>
      </c>
      <c r="P27" s="51" t="e">
        <f>INDEX($V$5:$V$12,$L$9)</f>
        <v>#VALUE!</v>
      </c>
      <c r="Q27" s="49" t="e">
        <f>INDEX($T$5:$T$12,$M$9)</f>
        <v>#VALUE!</v>
      </c>
      <c r="R27" s="50" t="e">
        <f>INDEX($U$5:$U$12,$M$9)</f>
        <v>#VALUE!</v>
      </c>
      <c r="S27" s="51" t="e">
        <f>INDEX($V$5:$V$12,$M$9)</f>
        <v>#VALUE!</v>
      </c>
      <c r="T27" s="49" t="e">
        <f>INDEX($T$5:$T$12,$N$9)</f>
        <v>#VALUE!</v>
      </c>
      <c r="U27" s="50" t="e">
        <f>INDEX($U$5:$U$12,$N$9)</f>
        <v>#VALUE!</v>
      </c>
      <c r="V27" s="51" t="e">
        <f>INDEX($V$5:$V$12,$N$9)</f>
        <v>#VALUE!</v>
      </c>
      <c r="W27" s="49" t="e">
        <f>INDEX($T$5:$T$12,$O$9)</f>
        <v>#VALUE!</v>
      </c>
      <c r="X27" s="50" t="e">
        <f>INDEX($U$5:$U$12,$O$9)</f>
        <v>#VALUE!</v>
      </c>
      <c r="Y27" s="51" t="e">
        <f>INDEX($V$5:$V$12,$O$9)</f>
        <v>#VALUE!</v>
      </c>
      <c r="Z27" s="49" t="e">
        <f>INDEX($T$5:$T$12,$P$9)</f>
        <v>#VALUE!</v>
      </c>
      <c r="AA27" s="50" t="e">
        <f>INDEX($U$5:$U$12,$P$9)</f>
        <v>#VALUE!</v>
      </c>
      <c r="AB27" s="51" t="e">
        <f>INDEX($V$5:$V$12,$P$9)</f>
        <v>#VALUE!</v>
      </c>
      <c r="AC27" s="49" t="e">
        <f>INDEX($T$5:$T$12,$Q$9)</f>
        <v>#VALUE!</v>
      </c>
      <c r="AD27" s="50" t="e">
        <f>INDEX($U$5:$U$12,$Q$9)</f>
        <v>#VALUE!</v>
      </c>
      <c r="AE27" s="51" t="e">
        <f>INDEX($V$5:$V$12,$Q$9)</f>
        <v>#VALUE!</v>
      </c>
    </row>
    <row r="28" spans="1:31">
      <c r="J28" s="52" t="s">
        <v>92</v>
      </c>
      <c r="K28" s="61" t="e">
        <f>INDEX($W$5:$W$12,$K$9)</f>
        <v>#VALUE!</v>
      </c>
      <c r="L28" s="53" t="e">
        <f>INDEX($X$5:$X$12,$K$9)</f>
        <v>#VALUE!</v>
      </c>
      <c r="M28" s="54" t="e">
        <f>INDEX($Y$5:$Y$12,$K$9)</f>
        <v>#VALUE!</v>
      </c>
      <c r="N28" s="61" t="e">
        <f>INDEX($W$5:$W$12,$L$9)</f>
        <v>#VALUE!</v>
      </c>
      <c r="O28" s="53" t="e">
        <f>INDEX($X$5:$X$12,$L$9)</f>
        <v>#VALUE!</v>
      </c>
      <c r="P28" s="54" t="e">
        <f>INDEX($Y$5:$Y$12,$L$9)</f>
        <v>#VALUE!</v>
      </c>
      <c r="Q28" s="61" t="e">
        <f>INDEX($W$5:$W$12,$M$9)</f>
        <v>#VALUE!</v>
      </c>
      <c r="R28" s="53" t="e">
        <f>INDEX($X$5:$X$12,$M$9)</f>
        <v>#VALUE!</v>
      </c>
      <c r="S28" s="54" t="e">
        <f>INDEX($Y$5:$Y$12,$M$9)</f>
        <v>#VALUE!</v>
      </c>
      <c r="T28" s="61" t="e">
        <f>INDEX($W$5:$W$12,$N$9)</f>
        <v>#VALUE!</v>
      </c>
      <c r="U28" s="53" t="e">
        <f>INDEX($X$5:$X$12,$N$9)</f>
        <v>#VALUE!</v>
      </c>
      <c r="V28" s="54" t="e">
        <f>INDEX($Y$5:$Y$12,$N$9)</f>
        <v>#VALUE!</v>
      </c>
      <c r="W28" s="61" t="e">
        <f>INDEX($W$5:$W$12,$O$9)</f>
        <v>#VALUE!</v>
      </c>
      <c r="X28" s="53" t="e">
        <f>INDEX($X$5:$X$12,$O$9)</f>
        <v>#VALUE!</v>
      </c>
      <c r="Y28" s="54" t="e">
        <f>INDEX($Y$5:$Y$12,$O$9)</f>
        <v>#VALUE!</v>
      </c>
      <c r="Z28" s="61" t="e">
        <f>INDEX($W$5:$W$12,$P$9)</f>
        <v>#VALUE!</v>
      </c>
      <c r="AA28" s="53" t="e">
        <f>INDEX($X$5:$X$12,$P$9)</f>
        <v>#VALUE!</v>
      </c>
      <c r="AB28" s="54" t="e">
        <f>INDEX($Y$5:$Y$12,$P$9)</f>
        <v>#VALUE!</v>
      </c>
      <c r="AC28" s="61" t="e">
        <f>INDEX($W$5:$W$12,$Q$9)</f>
        <v>#VALUE!</v>
      </c>
      <c r="AD28" s="53" t="e">
        <f>INDEX($X$5:$X$12,$Q$9)</f>
        <v>#VALUE!</v>
      </c>
      <c r="AE28" s="54" t="e">
        <f>INDEX($Y$5:$Y$12,$Q$9)</f>
        <v>#VALUE!</v>
      </c>
    </row>
    <row r="29" spans="1:31">
      <c r="J29" s="55"/>
      <c r="K29" s="62" t="e">
        <f>INDEX($Z$5:$Z$12,$K$9)</f>
        <v>#VALUE!</v>
      </c>
      <c r="L29" s="56" t="e">
        <f>INDEX($AA$5:$AA$12,$K$9)</f>
        <v>#VALUE!</v>
      </c>
      <c r="M29" s="57" t="e">
        <f>INDEX($AB$5:$AB$12,$K$9)</f>
        <v>#VALUE!</v>
      </c>
      <c r="N29" s="62" t="e">
        <f>INDEX($Z$5:$Z$12,$L$9)</f>
        <v>#VALUE!</v>
      </c>
      <c r="O29" s="56" t="e">
        <f>INDEX($AA$5:$AA$12,$L$9)</f>
        <v>#VALUE!</v>
      </c>
      <c r="P29" s="57" t="e">
        <f>INDEX($AB$5:$AB$12,$L$9)</f>
        <v>#VALUE!</v>
      </c>
      <c r="Q29" s="62" t="e">
        <f>INDEX($Z$5:$Z$12,$M$9)</f>
        <v>#VALUE!</v>
      </c>
      <c r="R29" s="56" t="e">
        <f>INDEX($AA$5:$AA$12,$M$9)</f>
        <v>#VALUE!</v>
      </c>
      <c r="S29" s="57" t="e">
        <f>INDEX($AB$5:$AB$12,$M$9)</f>
        <v>#VALUE!</v>
      </c>
      <c r="T29" s="62" t="e">
        <f>INDEX($Z$5:$Z$12,$N$9)</f>
        <v>#VALUE!</v>
      </c>
      <c r="U29" s="56" t="e">
        <f>INDEX($AA$5:$AA$12,$N$9)</f>
        <v>#VALUE!</v>
      </c>
      <c r="V29" s="57" t="e">
        <f>INDEX($AB$5:$AB$12,$N$9)</f>
        <v>#VALUE!</v>
      </c>
      <c r="W29" s="62" t="e">
        <f>INDEX($Z$5:$Z$12,$O$9)</f>
        <v>#VALUE!</v>
      </c>
      <c r="X29" s="56" t="e">
        <f>INDEX($AA$5:$AA$12,$O$9)</f>
        <v>#VALUE!</v>
      </c>
      <c r="Y29" s="57" t="e">
        <f>INDEX($AB$5:$AB$12,$O$9)</f>
        <v>#VALUE!</v>
      </c>
      <c r="Z29" s="62" t="e">
        <f>INDEX($Z$5:$Z$12,$P$9)</f>
        <v>#VALUE!</v>
      </c>
      <c r="AA29" s="56" t="e">
        <f>INDEX($AA$5:$AA$12,$P$9)</f>
        <v>#VALUE!</v>
      </c>
      <c r="AB29" s="57" t="e">
        <f>INDEX($AB$5:$AB$12,$P$9)</f>
        <v>#VALUE!</v>
      </c>
      <c r="AC29" s="62" t="e">
        <f>INDEX($Z$5:$Z$12,$Q$9)</f>
        <v>#VALUE!</v>
      </c>
      <c r="AD29" s="56" t="e">
        <f>INDEX($AA$5:$AA$12,$Q$9)</f>
        <v>#VALUE!</v>
      </c>
      <c r="AE29" s="57" t="e">
        <f>INDEX($AB$5:$AB$12,$Q$9)</f>
        <v>#VALUE!</v>
      </c>
    </row>
    <row r="30" spans="1:31">
      <c r="A30" s="10" t="s">
        <v>119</v>
      </c>
      <c r="J30" s="58"/>
      <c r="K30" s="49" t="e">
        <f>INDEX($T$5:$T$12,$K$10)</f>
        <v>#VALUE!</v>
      </c>
      <c r="L30" s="50" t="e">
        <f>INDEX($U$5:$U$12,$K$10)</f>
        <v>#VALUE!</v>
      </c>
      <c r="M30" s="51" t="e">
        <f>INDEX($V$5:$V$12,$K$10)</f>
        <v>#VALUE!</v>
      </c>
      <c r="N30" s="49" t="e">
        <f>INDEX($T$5:$T$12,$L$10)</f>
        <v>#VALUE!</v>
      </c>
      <c r="O30" s="50" t="e">
        <f>INDEX($U$5:$U$12,$L$10)</f>
        <v>#VALUE!</v>
      </c>
      <c r="P30" s="51" t="e">
        <f>INDEX($V$5:$V$12,$L$10)</f>
        <v>#VALUE!</v>
      </c>
      <c r="Q30" s="49" t="e">
        <f>INDEX($T$5:$T$12,$M$10)</f>
        <v>#VALUE!</v>
      </c>
      <c r="R30" s="50" t="e">
        <f>INDEX($U$5:$U$12,$M$10)</f>
        <v>#VALUE!</v>
      </c>
      <c r="S30" s="51" t="e">
        <f>INDEX($V$5:$V$12,$M$10)</f>
        <v>#VALUE!</v>
      </c>
      <c r="T30" s="49" t="e">
        <f>INDEX($T$5:$T$12,$N$10)</f>
        <v>#VALUE!</v>
      </c>
      <c r="U30" s="50" t="e">
        <f>INDEX($U$5:$U$12,$N$10)</f>
        <v>#VALUE!</v>
      </c>
      <c r="V30" s="51" t="e">
        <f>INDEX($V$5:$V$12,$N$10)</f>
        <v>#VALUE!</v>
      </c>
      <c r="W30" s="49" t="e">
        <f>INDEX($T$5:$T$12,$O$10)</f>
        <v>#VALUE!</v>
      </c>
      <c r="X30" s="50" t="e">
        <f>INDEX($U$5:$U$12,$O$10)</f>
        <v>#VALUE!</v>
      </c>
      <c r="Y30" s="51" t="e">
        <f>INDEX($V$5:$V$12,$O$10)</f>
        <v>#VALUE!</v>
      </c>
      <c r="Z30" s="49" t="e">
        <f>INDEX($T$5:$T$12,$P$10)</f>
        <v>#VALUE!</v>
      </c>
      <c r="AA30" s="50" t="e">
        <f>INDEX($U$5:$U$12,$P$10)</f>
        <v>#VALUE!</v>
      </c>
      <c r="AB30" s="51" t="e">
        <f>INDEX($V$5:$V$12,$P$10)</f>
        <v>#VALUE!</v>
      </c>
      <c r="AC30" s="49" t="e">
        <f>INDEX($T$5:$T$12,$Q$10)</f>
        <v>#VALUE!</v>
      </c>
      <c r="AD30" s="50" t="e">
        <f>INDEX($U$5:$U$12,$Q$10)</f>
        <v>#VALUE!</v>
      </c>
      <c r="AE30" s="51" t="e">
        <f>INDEX($V$5:$V$12,$Q$10)</f>
        <v>#VALUE!</v>
      </c>
    </row>
    <row r="31" spans="1:31">
      <c r="B31" s="10" t="s">
        <v>108</v>
      </c>
      <c r="C31" s="10" t="s">
        <v>109</v>
      </c>
      <c r="D31" s="10" t="s">
        <v>110</v>
      </c>
      <c r="E31" s="10" t="s">
        <v>111</v>
      </c>
      <c r="F31" s="10" t="s">
        <v>112</v>
      </c>
      <c r="G31" s="10"/>
      <c r="H31" s="10"/>
      <c r="J31" s="52" t="s">
        <v>93</v>
      </c>
      <c r="K31" s="61" t="e">
        <f>INDEX($W$5:$W$12,$K$10)</f>
        <v>#VALUE!</v>
      </c>
      <c r="L31" s="53" t="e">
        <f>INDEX($X$5:$X$12,$K$10)</f>
        <v>#VALUE!</v>
      </c>
      <c r="M31" s="54" t="e">
        <f>INDEX($Y$5:$Y$12,$K$10)</f>
        <v>#VALUE!</v>
      </c>
      <c r="N31" s="61" t="e">
        <f>INDEX($W$5:$W$12,$L$10)</f>
        <v>#VALUE!</v>
      </c>
      <c r="O31" s="53" t="e">
        <f>INDEX($X$5:$X$12,$L$10)</f>
        <v>#VALUE!</v>
      </c>
      <c r="P31" s="54" t="e">
        <f>INDEX($Y$5:$Y$12,$L$10)</f>
        <v>#VALUE!</v>
      </c>
      <c r="Q31" s="61" t="e">
        <f>INDEX($W$5:$W$12,$M$10)</f>
        <v>#VALUE!</v>
      </c>
      <c r="R31" s="53" t="e">
        <f>INDEX($X$5:$X$12,$M$10)</f>
        <v>#VALUE!</v>
      </c>
      <c r="S31" s="54" t="e">
        <f>INDEX($Y$5:$Y$12,$M$10)</f>
        <v>#VALUE!</v>
      </c>
      <c r="T31" s="61" t="e">
        <f>INDEX($W$5:$W$12,$N$10)</f>
        <v>#VALUE!</v>
      </c>
      <c r="U31" s="53" t="e">
        <f>INDEX($X$5:$X$12,$N$10)</f>
        <v>#VALUE!</v>
      </c>
      <c r="V31" s="54" t="e">
        <f>INDEX($Y$5:$Y$12,$N$10)</f>
        <v>#VALUE!</v>
      </c>
      <c r="W31" s="61" t="e">
        <f>INDEX($W$5:$W$12,$O$10)</f>
        <v>#VALUE!</v>
      </c>
      <c r="X31" s="53" t="e">
        <f>INDEX($X$5:$X$12,$O$10)</f>
        <v>#VALUE!</v>
      </c>
      <c r="Y31" s="54" t="e">
        <f>INDEX($Y$5:$Y$12,$O$10)</f>
        <v>#VALUE!</v>
      </c>
      <c r="Z31" s="61" t="e">
        <f>INDEX($W$5:$W$12,$P$10)</f>
        <v>#VALUE!</v>
      </c>
      <c r="AA31" s="53" t="e">
        <f>INDEX($X$5:$X$12,$P$10)</f>
        <v>#VALUE!</v>
      </c>
      <c r="AB31" s="54" t="e">
        <f>INDEX($Y$5:$Y$12,$P$10)</f>
        <v>#VALUE!</v>
      </c>
      <c r="AC31" s="61" t="e">
        <f>INDEX($W$5:$W$12,$Q$10)</f>
        <v>#VALUE!</v>
      </c>
      <c r="AD31" s="53" t="e">
        <f>INDEX($X$5:$X$12,$Q$10)</f>
        <v>#VALUE!</v>
      </c>
      <c r="AE31" s="54" t="e">
        <f>INDEX($Y$5:$Y$12,$Q$10)</f>
        <v>#VALUE!</v>
      </c>
    </row>
    <row r="32" spans="1:31">
      <c r="A32" s="42" t="s">
        <v>88</v>
      </c>
      <c r="B32" s="43">
        <v>1</v>
      </c>
      <c r="C32" s="43"/>
      <c r="D32" s="43">
        <v>2</v>
      </c>
      <c r="E32" s="43"/>
      <c r="F32" s="43">
        <v>1</v>
      </c>
      <c r="G32" s="43"/>
      <c r="H32" s="43"/>
      <c r="J32" s="55"/>
      <c r="K32" s="62" t="e">
        <f>INDEX($Z$5:$Z$12,$K$10)</f>
        <v>#VALUE!</v>
      </c>
      <c r="L32" s="56" t="e">
        <f>INDEX($AA$5:$AA$12,$K$10)</f>
        <v>#VALUE!</v>
      </c>
      <c r="M32" s="57" t="e">
        <f>INDEX($AB$5:$AB$12,$K$10)</f>
        <v>#VALUE!</v>
      </c>
      <c r="N32" s="62" t="e">
        <f>INDEX($Z$5:$Z$12,$L$10)</f>
        <v>#VALUE!</v>
      </c>
      <c r="O32" s="56" t="e">
        <f>INDEX($AA$5:$AA$12,$L$10)</f>
        <v>#VALUE!</v>
      </c>
      <c r="P32" s="57" t="e">
        <f>INDEX($AB$5:$AB$12,$L$10)</f>
        <v>#VALUE!</v>
      </c>
      <c r="Q32" s="62" t="e">
        <f>INDEX($Z$5:$Z$12,$M$10)</f>
        <v>#VALUE!</v>
      </c>
      <c r="R32" s="56" t="e">
        <f>INDEX($AA$5:$AA$12,$M$10)</f>
        <v>#VALUE!</v>
      </c>
      <c r="S32" s="57" t="e">
        <f>INDEX($AB$5:$AB$12,$M$10)</f>
        <v>#VALUE!</v>
      </c>
      <c r="T32" s="62" t="e">
        <f>INDEX($Z$5:$Z$12,$N$10)</f>
        <v>#VALUE!</v>
      </c>
      <c r="U32" s="56" t="e">
        <f>INDEX($AA$5:$AA$12,$N$10)</f>
        <v>#VALUE!</v>
      </c>
      <c r="V32" s="57" t="e">
        <f>INDEX($AB$5:$AB$12,$N$10)</f>
        <v>#VALUE!</v>
      </c>
      <c r="W32" s="62" t="e">
        <f>INDEX($Z$5:$Z$12,$O$10)</f>
        <v>#VALUE!</v>
      </c>
      <c r="X32" s="56" t="e">
        <f>INDEX($AA$5:$AA$12,$O$10)</f>
        <v>#VALUE!</v>
      </c>
      <c r="Y32" s="57" t="e">
        <f>INDEX($AB$5:$AB$12,$O$10)</f>
        <v>#VALUE!</v>
      </c>
      <c r="Z32" s="62" t="e">
        <f>INDEX($Z$5:$Z$12,$P$10)</f>
        <v>#VALUE!</v>
      </c>
      <c r="AA32" s="56" t="e">
        <f>INDEX($AA$5:$AA$12,$P$10)</f>
        <v>#VALUE!</v>
      </c>
      <c r="AB32" s="57" t="e">
        <f>INDEX($AB$5:$AB$12,$P$10)</f>
        <v>#VALUE!</v>
      </c>
      <c r="AC32" s="62" t="e">
        <f>INDEX($Z$5:$Z$12,$Q$10)</f>
        <v>#VALUE!</v>
      </c>
      <c r="AD32" s="56" t="e">
        <f>INDEX($AA$5:$AA$12,$Q$10)</f>
        <v>#VALUE!</v>
      </c>
      <c r="AE32" s="57" t="e">
        <f>INDEX($AB$5:$AB$12,$Q$10)</f>
        <v>#VALUE!</v>
      </c>
    </row>
    <row r="33" spans="1:31">
      <c r="A33" s="42" t="s">
        <v>89</v>
      </c>
      <c r="B33" s="43">
        <v>2</v>
      </c>
      <c r="C33" s="43">
        <v>1</v>
      </c>
      <c r="D33" s="43">
        <v>5</v>
      </c>
      <c r="E33" s="43">
        <v>3</v>
      </c>
      <c r="F33" s="43">
        <v>4</v>
      </c>
      <c r="G33" s="43"/>
      <c r="H33" s="43"/>
      <c r="J33" s="58"/>
      <c r="K33" s="49" t="e">
        <f>INDEX($T$5:$T$12,$K$11)</f>
        <v>#VALUE!</v>
      </c>
      <c r="L33" s="50" t="e">
        <f>INDEX($U$5:$U$12,$K$11)</f>
        <v>#VALUE!</v>
      </c>
      <c r="M33" s="51" t="e">
        <f>INDEX($V$5:$V$12,$K$11)</f>
        <v>#VALUE!</v>
      </c>
      <c r="N33" s="49" t="e">
        <f>INDEX($T$5:$T$12,$L$11)</f>
        <v>#VALUE!</v>
      </c>
      <c r="O33" s="50" t="e">
        <f>INDEX($U$5:$U$12,$L$11)</f>
        <v>#VALUE!</v>
      </c>
      <c r="P33" s="51" t="e">
        <f>INDEX($V$5:$V$12,$L$11)</f>
        <v>#VALUE!</v>
      </c>
      <c r="Q33" s="49" t="e">
        <f>INDEX($T$5:$T$12,$M$11)</f>
        <v>#VALUE!</v>
      </c>
      <c r="R33" s="50" t="e">
        <f>INDEX($U$5:$U$12,$M$11)</f>
        <v>#VALUE!</v>
      </c>
      <c r="S33" s="51" t="e">
        <f>INDEX($V$5:$V$12,$M$11)</f>
        <v>#VALUE!</v>
      </c>
      <c r="T33" s="49" t="e">
        <f>INDEX($T$5:$T$12,$N$11)</f>
        <v>#VALUE!</v>
      </c>
      <c r="U33" s="50" t="e">
        <f>INDEX($U$5:$U$12,$N$11)</f>
        <v>#VALUE!</v>
      </c>
      <c r="V33" s="51" t="e">
        <f>INDEX($V$5:$V$12,$N$11)</f>
        <v>#VALUE!</v>
      </c>
      <c r="W33" s="49" t="e">
        <f>INDEX($T$5:$T$12,$O$11)</f>
        <v>#VALUE!</v>
      </c>
      <c r="X33" s="50" t="e">
        <f>INDEX($U$5:$U$12,$O$11)</f>
        <v>#VALUE!</v>
      </c>
      <c r="Y33" s="51" t="e">
        <f>INDEX($V$5:$V$12,$O$11)</f>
        <v>#VALUE!</v>
      </c>
      <c r="Z33" s="49" t="e">
        <f>INDEX($T$5:$T$12,$P$11)</f>
        <v>#VALUE!</v>
      </c>
      <c r="AA33" s="50" t="e">
        <f>INDEX($U$5:$U$12,$P$11)</f>
        <v>#VALUE!</v>
      </c>
      <c r="AB33" s="51" t="e">
        <f>INDEX($V$5:$V$12,$P$11)</f>
        <v>#VALUE!</v>
      </c>
      <c r="AC33" s="49" t="e">
        <f>INDEX($T$5:$T$12,$Q$11)</f>
        <v>#VALUE!</v>
      </c>
      <c r="AD33" s="50" t="e">
        <f>INDEX($U$5:$U$12,$Q$11)</f>
        <v>#VALUE!</v>
      </c>
      <c r="AE33" s="51" t="e">
        <f>INDEX($V$5:$V$12,$Q$11)</f>
        <v>#VALUE!</v>
      </c>
    </row>
    <row r="34" spans="1:31">
      <c r="A34" s="10" t="s">
        <v>90</v>
      </c>
      <c r="B34" s="28">
        <v>3</v>
      </c>
      <c r="C34" s="28">
        <v>2</v>
      </c>
      <c r="D34" s="28">
        <v>4</v>
      </c>
      <c r="E34" s="28">
        <v>5</v>
      </c>
      <c r="J34" s="52" t="s">
        <v>94</v>
      </c>
      <c r="K34" s="61" t="e">
        <f>INDEX($W$5:$W$12,$K$11)</f>
        <v>#VALUE!</v>
      </c>
      <c r="L34" s="53" t="e">
        <f>INDEX($X$5:$X$12,$K$11)</f>
        <v>#VALUE!</v>
      </c>
      <c r="M34" s="54" t="e">
        <f>INDEX($Y$5:$Y$12,$K$11)</f>
        <v>#VALUE!</v>
      </c>
      <c r="N34" s="61" t="e">
        <f>INDEX($W$5:$W$12,$L$11)</f>
        <v>#VALUE!</v>
      </c>
      <c r="O34" s="53" t="e">
        <f>INDEX($X$5:$X$12,$L$11)</f>
        <v>#VALUE!</v>
      </c>
      <c r="P34" s="54" t="e">
        <f>INDEX($Y$5:$Y$12,$L$11)</f>
        <v>#VALUE!</v>
      </c>
      <c r="Q34" s="61" t="e">
        <f>INDEX($W$5:$W$12,$M$11)</f>
        <v>#VALUE!</v>
      </c>
      <c r="R34" s="53" t="e">
        <f>INDEX($X$5:$X$12,$M$11)</f>
        <v>#VALUE!</v>
      </c>
      <c r="S34" s="54" t="e">
        <f>INDEX($Y$5:$Y$12,$M$11)</f>
        <v>#VALUE!</v>
      </c>
      <c r="T34" s="61" t="e">
        <f>INDEX($W$5:$W$12,$N$11)</f>
        <v>#VALUE!</v>
      </c>
      <c r="U34" s="53" t="e">
        <f>INDEX($X$5:$X$12,$N$11)</f>
        <v>#VALUE!</v>
      </c>
      <c r="V34" s="54" t="e">
        <f>INDEX($Y$5:$Y$12,$N$11)</f>
        <v>#VALUE!</v>
      </c>
      <c r="W34" s="61" t="e">
        <f>INDEX($W$5:$W$12,$O$11)</f>
        <v>#VALUE!</v>
      </c>
      <c r="X34" s="53" t="e">
        <f>INDEX($X$5:$X$12,$O$11)</f>
        <v>#VALUE!</v>
      </c>
      <c r="Y34" s="54" t="e">
        <f>INDEX($Y$5:$Y$12,$O$11)</f>
        <v>#VALUE!</v>
      </c>
      <c r="Z34" s="61" t="e">
        <f>INDEX($W$5:$W$12,$P$11)</f>
        <v>#VALUE!</v>
      </c>
      <c r="AA34" s="53" t="e">
        <f>INDEX($X$5:$X$12,$P$11)</f>
        <v>#VALUE!</v>
      </c>
      <c r="AB34" s="54" t="e">
        <f>INDEX($Y$5:$Y$12,$P$11)</f>
        <v>#VALUE!</v>
      </c>
      <c r="AC34" s="61" t="e">
        <f>INDEX($W$5:$W$12,$Q$11)</f>
        <v>#VALUE!</v>
      </c>
      <c r="AD34" s="53" t="e">
        <f>INDEX($X$5:$X$12,$Q$11)</f>
        <v>#VALUE!</v>
      </c>
      <c r="AE34" s="54" t="e">
        <f>INDEX($Y$5:$Y$12,$Q$11)</f>
        <v>#VALUE!</v>
      </c>
    </row>
    <row r="35" spans="1:31">
      <c r="A35" s="10" t="s">
        <v>91</v>
      </c>
      <c r="B35" s="28">
        <v>4</v>
      </c>
      <c r="C35" s="28">
        <v>3</v>
      </c>
      <c r="E35" s="28">
        <v>1</v>
      </c>
      <c r="F35" s="28">
        <v>2</v>
      </c>
      <c r="J35" s="55"/>
      <c r="K35" s="62" t="e">
        <f>INDEX($Z$5:$Z$12,$K$11)</f>
        <v>#VALUE!</v>
      </c>
      <c r="L35" s="56" t="e">
        <f>INDEX($AA$5:$AA$12,$K$11)</f>
        <v>#VALUE!</v>
      </c>
      <c r="M35" s="57" t="e">
        <f>INDEX($AB$5:$AB$12,$K$11)</f>
        <v>#VALUE!</v>
      </c>
      <c r="N35" s="62" t="e">
        <f>INDEX($Z$5:$Z$12,$L$11)</f>
        <v>#VALUE!</v>
      </c>
      <c r="O35" s="56" t="e">
        <f>INDEX($AA$5:$AA$12,$L$11)</f>
        <v>#VALUE!</v>
      </c>
      <c r="P35" s="57" t="e">
        <f>INDEX($AB$5:$AB$12,$L$11)</f>
        <v>#VALUE!</v>
      </c>
      <c r="Q35" s="62" t="e">
        <f>INDEX($Z$5:$Z$12,$M$11)</f>
        <v>#VALUE!</v>
      </c>
      <c r="R35" s="56" t="e">
        <f>INDEX($AA$5:$AA$12,$M$11)</f>
        <v>#VALUE!</v>
      </c>
      <c r="S35" s="57" t="e">
        <f>INDEX($AB$5:$AB$12,$M$11)</f>
        <v>#VALUE!</v>
      </c>
      <c r="T35" s="62" t="e">
        <f>INDEX($Z$5:$Z$12,$N$11)</f>
        <v>#VALUE!</v>
      </c>
      <c r="U35" s="56" t="e">
        <f>INDEX($AA$5:$AA$12,$N$11)</f>
        <v>#VALUE!</v>
      </c>
      <c r="V35" s="57" t="e">
        <f>INDEX($AB$5:$AB$12,$N$11)</f>
        <v>#VALUE!</v>
      </c>
      <c r="W35" s="62" t="e">
        <f>INDEX($Z$5:$Z$12,$O$11)</f>
        <v>#VALUE!</v>
      </c>
      <c r="X35" s="56" t="e">
        <f>INDEX($AA$5:$AA$12,$O$11)</f>
        <v>#VALUE!</v>
      </c>
      <c r="Y35" s="57" t="e">
        <f>INDEX($AB$5:$AB$12,$O$11)</f>
        <v>#VALUE!</v>
      </c>
      <c r="Z35" s="62" t="e">
        <f>INDEX($Z$5:$Z$12,$P$11)</f>
        <v>#VALUE!</v>
      </c>
      <c r="AA35" s="56" t="e">
        <f>INDEX($AA$5:$AA$12,$P$11)</f>
        <v>#VALUE!</v>
      </c>
      <c r="AB35" s="57" t="e">
        <f>INDEX($AB$5:$AB$12,$P$11)</f>
        <v>#VALUE!</v>
      </c>
      <c r="AC35" s="62" t="e">
        <f>INDEX($Z$5:$Z$12,$Q$11)</f>
        <v>#VALUE!</v>
      </c>
      <c r="AD35" s="56" t="e">
        <f>INDEX($AA$5:$AA$12,$Q$11)</f>
        <v>#VALUE!</v>
      </c>
      <c r="AE35" s="57" t="e">
        <f>INDEX($AB$5:$AB$12,$Q$11)</f>
        <v>#VALUE!</v>
      </c>
    </row>
    <row r="36" spans="1:31">
      <c r="A36" s="42" t="s">
        <v>92</v>
      </c>
      <c r="B36" s="43">
        <v>5</v>
      </c>
      <c r="C36" s="43">
        <v>4</v>
      </c>
      <c r="D36" s="43">
        <v>1</v>
      </c>
      <c r="E36" s="43">
        <v>2</v>
      </c>
      <c r="F36" s="43">
        <v>3</v>
      </c>
      <c r="G36" s="43"/>
      <c r="H36" s="43"/>
      <c r="J36" s="58"/>
      <c r="K36" s="49" t="e">
        <f>INDEX($T$5:$T$12,$K$12)</f>
        <v>#VALUE!</v>
      </c>
      <c r="L36" s="50" t="e">
        <f>INDEX($U$5:$U$12,$K$12)</f>
        <v>#VALUE!</v>
      </c>
      <c r="M36" s="51" t="e">
        <f>INDEX($V$5:$V$12,$K$12)</f>
        <v>#VALUE!</v>
      </c>
      <c r="N36" s="49" t="e">
        <f>INDEX($T$5:$T$12,$L$12)</f>
        <v>#VALUE!</v>
      </c>
      <c r="O36" s="50" t="e">
        <f>INDEX($U$5:$U$12,$L$12)</f>
        <v>#VALUE!</v>
      </c>
      <c r="P36" s="51" t="e">
        <f>INDEX($V$5:$V$12,$L$12)</f>
        <v>#VALUE!</v>
      </c>
      <c r="Q36" s="49" t="e">
        <f>INDEX($T$5:$T$12,$M$12)</f>
        <v>#VALUE!</v>
      </c>
      <c r="R36" s="50" t="e">
        <f>INDEX($U$5:$U$12,$M$12)</f>
        <v>#VALUE!</v>
      </c>
      <c r="S36" s="51" t="e">
        <f>INDEX($V$5:$V$12,$M$12)</f>
        <v>#VALUE!</v>
      </c>
      <c r="T36" s="49" t="e">
        <f>INDEX($T$5:$T$12,$N$12)</f>
        <v>#VALUE!</v>
      </c>
      <c r="U36" s="50" t="e">
        <f>INDEX($U$5:$U$12,$N$12)</f>
        <v>#VALUE!</v>
      </c>
      <c r="V36" s="51" t="e">
        <f>INDEX($V$5:$V$12,$N$12)</f>
        <v>#VALUE!</v>
      </c>
      <c r="W36" s="49" t="e">
        <f>INDEX($T$5:$T$12,$O$12)</f>
        <v>#VALUE!</v>
      </c>
      <c r="X36" s="50" t="e">
        <f>INDEX($U$5:$U$12,$O$12)</f>
        <v>#VALUE!</v>
      </c>
      <c r="Y36" s="51" t="e">
        <f>INDEX($V$5:$V$12,$O$12)</f>
        <v>#VALUE!</v>
      </c>
      <c r="Z36" s="49" t="e">
        <f>INDEX($T$5:$T$12,$P$12)</f>
        <v>#VALUE!</v>
      </c>
      <c r="AA36" s="50" t="e">
        <f>INDEX($U$5:$U$12,$P$12)</f>
        <v>#VALUE!</v>
      </c>
      <c r="AB36" s="51" t="e">
        <f>INDEX($V$5:$V$12,$P$12)</f>
        <v>#VALUE!</v>
      </c>
      <c r="AC36" s="49" t="e">
        <f>INDEX($T$5:$T$12,$Q$12)</f>
        <v>#VALUE!</v>
      </c>
      <c r="AD36" s="50" t="e">
        <f>INDEX($U$5:$U$12,$Q$12)</f>
        <v>#VALUE!</v>
      </c>
      <c r="AE36" s="51" t="e">
        <f>INDEX($V$5:$V$12,$Q$12)</f>
        <v>#VALUE!</v>
      </c>
    </row>
    <row r="37" spans="1:31">
      <c r="A37" s="42" t="s">
        <v>93</v>
      </c>
      <c r="B37" s="43"/>
      <c r="C37" s="43">
        <v>5</v>
      </c>
      <c r="D37" s="43">
        <v>3</v>
      </c>
      <c r="E37" s="43">
        <v>4</v>
      </c>
      <c r="F37" s="43">
        <v>5</v>
      </c>
      <c r="G37" s="43"/>
      <c r="H37" s="43"/>
      <c r="J37" s="52" t="s">
        <v>95</v>
      </c>
      <c r="K37" s="61" t="e">
        <f>INDEX($W$5:$W$12,$K$12)</f>
        <v>#VALUE!</v>
      </c>
      <c r="L37" s="53" t="e">
        <f>INDEX($X$5:$X$12,$K$12)</f>
        <v>#VALUE!</v>
      </c>
      <c r="M37" s="54" t="e">
        <f>INDEX($Y$5:$Y$12,$K$12)</f>
        <v>#VALUE!</v>
      </c>
      <c r="N37" s="61" t="e">
        <f>INDEX($W$5:$W$12,$L$12)</f>
        <v>#VALUE!</v>
      </c>
      <c r="O37" s="53" t="e">
        <f>INDEX($X$5:$X$12,$L$12)</f>
        <v>#VALUE!</v>
      </c>
      <c r="P37" s="54" t="e">
        <f>INDEX($Y$5:$Y$12,$L$12)</f>
        <v>#VALUE!</v>
      </c>
      <c r="Q37" s="61" t="e">
        <f>INDEX($W$5:$W$12,$M$12)</f>
        <v>#VALUE!</v>
      </c>
      <c r="R37" s="53" t="e">
        <f>INDEX($X$5:$X$12,$M$12)</f>
        <v>#VALUE!</v>
      </c>
      <c r="S37" s="54" t="e">
        <f>INDEX($Y$5:$Y$12,$M$12)</f>
        <v>#VALUE!</v>
      </c>
      <c r="T37" s="61" t="e">
        <f>INDEX($W$5:$W$12,$N$12)</f>
        <v>#VALUE!</v>
      </c>
      <c r="U37" s="53" t="e">
        <f>INDEX($X$5:$X$12,$N$12)</f>
        <v>#VALUE!</v>
      </c>
      <c r="V37" s="54" t="e">
        <f>INDEX($Y$5:$Y$12,$N$12)</f>
        <v>#VALUE!</v>
      </c>
      <c r="W37" s="61" t="e">
        <f>INDEX($W$5:$W$12,$O$12)</f>
        <v>#VALUE!</v>
      </c>
      <c r="X37" s="53" t="e">
        <f>INDEX($X$5:$X$12,$O$12)</f>
        <v>#VALUE!</v>
      </c>
      <c r="Y37" s="54" t="e">
        <f>INDEX($Y$5:$Y$12,$O$12)</f>
        <v>#VALUE!</v>
      </c>
      <c r="Z37" s="61" t="e">
        <f>INDEX($W$5:$W$12,$P$12)</f>
        <v>#VALUE!</v>
      </c>
      <c r="AA37" s="53" t="e">
        <f>INDEX($X$5:$X$12,$P$12)</f>
        <v>#VALUE!</v>
      </c>
      <c r="AB37" s="54" t="e">
        <f>INDEX($Y$5:$Y$12,$P$12)</f>
        <v>#VALUE!</v>
      </c>
      <c r="AC37" s="61" t="e">
        <f>INDEX($W$5:$W$12,$Q$12)</f>
        <v>#VALUE!</v>
      </c>
      <c r="AD37" s="53" t="e">
        <f>INDEX($X$5:$X$12,$Q$12)</f>
        <v>#VALUE!</v>
      </c>
      <c r="AE37" s="54" t="e">
        <f>INDEX($Y$5:$Y$12,$Q$12)</f>
        <v>#VALUE!</v>
      </c>
    </row>
    <row r="38" spans="1:31">
      <c r="J38" s="55"/>
      <c r="K38" s="62" t="e">
        <f>INDEX($Z$5:$Z$12,$K$12)</f>
        <v>#VALUE!</v>
      </c>
      <c r="L38" s="56" t="e">
        <f>INDEX($AA$5:$AA$12,$K$12)</f>
        <v>#VALUE!</v>
      </c>
      <c r="M38" s="57" t="e">
        <f>INDEX($AB$5:$AB$12,$K$12)</f>
        <v>#VALUE!</v>
      </c>
      <c r="N38" s="62" t="e">
        <f>INDEX($Z$5:$Z$12,$L$12)</f>
        <v>#VALUE!</v>
      </c>
      <c r="O38" s="56" t="e">
        <f>INDEX($AA$5:$AA$12,$L$12)</f>
        <v>#VALUE!</v>
      </c>
      <c r="P38" s="57" t="e">
        <f>INDEX($AB$5:$AB$12,$L$12)</f>
        <v>#VALUE!</v>
      </c>
      <c r="Q38" s="62" t="e">
        <f>INDEX($Z$5:$Z$12,$M$12)</f>
        <v>#VALUE!</v>
      </c>
      <c r="R38" s="56" t="e">
        <f>INDEX($AA$5:$AA$12,$M$12)</f>
        <v>#VALUE!</v>
      </c>
      <c r="S38" s="57" t="e">
        <f>INDEX($AB$5:$AB$12,$M$12)</f>
        <v>#VALUE!</v>
      </c>
      <c r="T38" s="62" t="e">
        <f>INDEX($Z$5:$Z$12,$N$12)</f>
        <v>#VALUE!</v>
      </c>
      <c r="U38" s="56" t="e">
        <f>INDEX($AA$5:$AA$12,$N$12)</f>
        <v>#VALUE!</v>
      </c>
      <c r="V38" s="57" t="e">
        <f>INDEX($AB$5:$AB$12,$N$12)</f>
        <v>#VALUE!</v>
      </c>
      <c r="W38" s="62" t="e">
        <f>INDEX($Z$5:$Z$12,$O$12)</f>
        <v>#VALUE!</v>
      </c>
      <c r="X38" s="56" t="e">
        <f>INDEX($AA$5:$AA$12,$O$12)</f>
        <v>#VALUE!</v>
      </c>
      <c r="Y38" s="57" t="e">
        <f>INDEX($AB$5:$AB$12,$O$12)</f>
        <v>#VALUE!</v>
      </c>
      <c r="Z38" s="62" t="e">
        <f>INDEX($Z$5:$Z$12,$P$12)</f>
        <v>#VALUE!</v>
      </c>
      <c r="AA38" s="56" t="e">
        <f>INDEX($AA$5:$AA$12,$P$12)</f>
        <v>#VALUE!</v>
      </c>
      <c r="AB38" s="57" t="e">
        <f>INDEX($AB$5:$AB$12,$P$12)</f>
        <v>#VALUE!</v>
      </c>
      <c r="AC38" s="62" t="e">
        <f>INDEX($Z$5:$Z$12,$Q$12)</f>
        <v>#VALUE!</v>
      </c>
      <c r="AD38" s="56" t="e">
        <f>INDEX($AA$5:$AA$12,$Q$12)</f>
        <v>#VALUE!</v>
      </c>
      <c r="AE38" s="57" t="e">
        <f>INDEX($AB$5:$AB$12,$Q$12)</f>
        <v>#VALUE!</v>
      </c>
    </row>
    <row r="39" spans="1:31"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8"/>
      <c r="U39" s="48"/>
      <c r="V39" s="48"/>
      <c r="W39" s="48"/>
      <c r="X39" s="48"/>
      <c r="Y39" s="48"/>
      <c r="Z39" s="63"/>
      <c r="AA39" s="63"/>
      <c r="AB39" s="63"/>
      <c r="AC39" s="63"/>
      <c r="AD39" s="63"/>
      <c r="AE39" s="63"/>
    </row>
    <row r="40" spans="1:31">
      <c r="A40" s="10" t="s">
        <v>120</v>
      </c>
      <c r="J40" s="53"/>
      <c r="K40" s="58" t="s">
        <v>108</v>
      </c>
      <c r="L40" s="59"/>
      <c r="M40" s="60"/>
      <c r="N40" s="58" t="s">
        <v>109</v>
      </c>
      <c r="O40" s="59"/>
      <c r="P40" s="60"/>
      <c r="Q40" s="58" t="s">
        <v>110</v>
      </c>
      <c r="R40" s="59"/>
      <c r="S40" s="60"/>
      <c r="T40" s="58" t="s">
        <v>111</v>
      </c>
      <c r="U40" s="59"/>
      <c r="V40" s="60"/>
      <c r="W40" s="58" t="s">
        <v>112</v>
      </c>
      <c r="X40" s="59"/>
      <c r="Y40" s="60"/>
      <c r="Z40" s="58" t="s">
        <v>113</v>
      </c>
      <c r="AA40" s="59"/>
      <c r="AB40" s="60"/>
      <c r="AC40" s="58" t="s">
        <v>114</v>
      </c>
      <c r="AD40" s="59"/>
      <c r="AE40" s="60"/>
    </row>
    <row r="41" spans="1:31">
      <c r="B41" s="10" t="s">
        <v>108</v>
      </c>
      <c r="C41" s="10" t="s">
        <v>109</v>
      </c>
      <c r="D41" s="10" t="s">
        <v>110</v>
      </c>
      <c r="E41" s="10" t="s">
        <v>111</v>
      </c>
      <c r="F41" s="10" t="s">
        <v>112</v>
      </c>
      <c r="J41" s="49"/>
      <c r="K41" s="49" t="str">
        <f>IFERROR(K15,"")</f>
        <v>Unternährer</v>
      </c>
      <c r="L41" s="50" t="str">
        <f t="shared" ref="L41:AE41" si="1">IFERROR(L15,"")</f>
        <v>Peter</v>
      </c>
      <c r="M41" s="51">
        <f t="shared" si="1"/>
        <v>18</v>
      </c>
      <c r="N41" s="49" t="str">
        <f t="shared" si="1"/>
        <v>Fehr</v>
      </c>
      <c r="O41" s="50" t="str">
        <f t="shared" si="1"/>
        <v>Patrick</v>
      </c>
      <c r="P41" s="51">
        <f t="shared" si="1"/>
        <v>18</v>
      </c>
      <c r="Q41" s="49" t="str">
        <f t="shared" si="1"/>
        <v>Tellenbach</v>
      </c>
      <c r="R41" s="50" t="str">
        <f t="shared" si="1"/>
        <v>Hansruedi</v>
      </c>
      <c r="S41" s="51">
        <f t="shared" si="1"/>
        <v>22</v>
      </c>
      <c r="T41" s="49" t="str">
        <f t="shared" si="1"/>
        <v>Kalt</v>
      </c>
      <c r="U41" s="50" t="str">
        <f t="shared" si="1"/>
        <v>Angela</v>
      </c>
      <c r="V41" s="51">
        <f t="shared" si="1"/>
        <v>19</v>
      </c>
      <c r="W41" s="49" t="str">
        <f t="shared" si="1"/>
        <v>Tellenbach</v>
      </c>
      <c r="X41" s="50" t="str">
        <f t="shared" si="1"/>
        <v>Hansruedi</v>
      </c>
      <c r="Y41" s="51">
        <f t="shared" si="1"/>
        <v>22</v>
      </c>
      <c r="Z41" s="49" t="str">
        <f t="shared" si="1"/>
        <v>Fehr</v>
      </c>
      <c r="AA41" s="50" t="str">
        <f t="shared" si="1"/>
        <v>Patrick</v>
      </c>
      <c r="AB41" s="51">
        <f t="shared" si="1"/>
        <v>18</v>
      </c>
      <c r="AC41" s="49" t="str">
        <f t="shared" si="1"/>
        <v/>
      </c>
      <c r="AD41" s="50" t="str">
        <f t="shared" si="1"/>
        <v/>
      </c>
      <c r="AE41" s="51" t="str">
        <f t="shared" si="1"/>
        <v/>
      </c>
    </row>
    <row r="42" spans="1:31">
      <c r="A42" s="42" t="s">
        <v>88</v>
      </c>
      <c r="B42" s="43">
        <v>1</v>
      </c>
      <c r="C42" s="43">
        <v>6</v>
      </c>
      <c r="D42" s="43">
        <v>2</v>
      </c>
      <c r="E42" s="43">
        <v>3</v>
      </c>
      <c r="F42" s="43">
        <v>1</v>
      </c>
      <c r="J42" s="52" t="s">
        <v>88</v>
      </c>
      <c r="K42" s="61" t="str">
        <f t="shared" ref="K42:AE42" si="2">IFERROR(K16,"")</f>
        <v>Seiler</v>
      </c>
      <c r="L42" s="53" t="str">
        <f t="shared" si="2"/>
        <v>Franz</v>
      </c>
      <c r="M42" s="54">
        <f t="shared" si="2"/>
        <v>12</v>
      </c>
      <c r="N42" s="61" t="str">
        <f t="shared" si="2"/>
        <v>Bacchi</v>
      </c>
      <c r="O42" s="53" t="str">
        <f t="shared" si="2"/>
        <v>Pascal</v>
      </c>
      <c r="P42" s="54">
        <f t="shared" si="2"/>
        <v>11</v>
      </c>
      <c r="Q42" s="61" t="str">
        <f t="shared" si="2"/>
        <v>Fehr</v>
      </c>
      <c r="R42" s="53" t="str">
        <f t="shared" si="2"/>
        <v>Markus</v>
      </c>
      <c r="S42" s="54">
        <f t="shared" si="2"/>
        <v>33</v>
      </c>
      <c r="T42" s="61" t="str">
        <f t="shared" si="2"/>
        <v>Zeberli</v>
      </c>
      <c r="U42" s="53" t="str">
        <f t="shared" si="2"/>
        <v>Jacqueline</v>
      </c>
      <c r="V42" s="54">
        <f t="shared" si="2"/>
        <v>34</v>
      </c>
      <c r="W42" s="61" t="str">
        <f t="shared" si="2"/>
        <v>Fehr</v>
      </c>
      <c r="X42" s="53" t="str">
        <f t="shared" si="2"/>
        <v>Markus</v>
      </c>
      <c r="Y42" s="54">
        <f t="shared" si="2"/>
        <v>33</v>
      </c>
      <c r="Z42" s="61" t="str">
        <f t="shared" si="2"/>
        <v>Bacchi</v>
      </c>
      <c r="AA42" s="53" t="str">
        <f t="shared" si="2"/>
        <v>Pascal</v>
      </c>
      <c r="AB42" s="54">
        <f t="shared" si="2"/>
        <v>11</v>
      </c>
      <c r="AC42" s="61" t="str">
        <f t="shared" si="2"/>
        <v/>
      </c>
      <c r="AD42" s="53" t="str">
        <f t="shared" si="2"/>
        <v/>
      </c>
      <c r="AE42" s="54" t="str">
        <f t="shared" si="2"/>
        <v/>
      </c>
    </row>
    <row r="43" spans="1:31">
      <c r="A43" s="42" t="s">
        <v>89</v>
      </c>
      <c r="B43" s="43">
        <v>2</v>
      </c>
      <c r="C43" s="43">
        <v>1</v>
      </c>
      <c r="D43" s="43">
        <v>5</v>
      </c>
      <c r="E43" s="43">
        <v>6</v>
      </c>
      <c r="F43" s="43">
        <v>4</v>
      </c>
      <c r="J43" s="55"/>
      <c r="K43" s="62" t="str">
        <f t="shared" ref="K43:AE43" si="3">IFERROR(K17,"")</f>
        <v>Hutter</v>
      </c>
      <c r="L43" s="56" t="str">
        <f t="shared" si="3"/>
        <v>Marcel</v>
      </c>
      <c r="M43" s="57">
        <f t="shared" si="3"/>
        <v>9</v>
      </c>
      <c r="N43" s="62" t="str">
        <f t="shared" si="3"/>
        <v>Simeaner</v>
      </c>
      <c r="O43" s="56" t="str">
        <f t="shared" si="3"/>
        <v>Andreas</v>
      </c>
      <c r="P43" s="57">
        <f t="shared" si="3"/>
        <v>11</v>
      </c>
      <c r="Q43" s="62" t="str">
        <f t="shared" si="3"/>
        <v>Schäpper</v>
      </c>
      <c r="R43" s="56" t="str">
        <f t="shared" si="3"/>
        <v>Benjamin</v>
      </c>
      <c r="S43" s="57">
        <f t="shared" si="3"/>
        <v>35</v>
      </c>
      <c r="T43" s="62" t="str">
        <f t="shared" si="3"/>
        <v>Bächler</v>
      </c>
      <c r="U43" s="56" t="str">
        <f t="shared" si="3"/>
        <v>Sandro</v>
      </c>
      <c r="V43" s="57">
        <f t="shared" si="3"/>
        <v>20</v>
      </c>
      <c r="W43" s="62" t="str">
        <f t="shared" si="3"/>
        <v>Schäpper</v>
      </c>
      <c r="X43" s="56" t="str">
        <f t="shared" si="3"/>
        <v>Benjamin</v>
      </c>
      <c r="Y43" s="57">
        <f t="shared" si="3"/>
        <v>35</v>
      </c>
      <c r="Z43" s="62" t="str">
        <f t="shared" si="3"/>
        <v>Simeaner</v>
      </c>
      <c r="AA43" s="56" t="str">
        <f t="shared" si="3"/>
        <v>Andreas</v>
      </c>
      <c r="AB43" s="57">
        <f t="shared" si="3"/>
        <v>11</v>
      </c>
      <c r="AC43" s="62" t="str">
        <f t="shared" si="3"/>
        <v/>
      </c>
      <c r="AD43" s="56" t="str">
        <f t="shared" si="3"/>
        <v/>
      </c>
      <c r="AE43" s="57" t="str">
        <f t="shared" si="3"/>
        <v/>
      </c>
    </row>
    <row r="44" spans="1:31">
      <c r="A44" s="10" t="s">
        <v>90</v>
      </c>
      <c r="B44" s="28">
        <v>3</v>
      </c>
      <c r="C44" s="28">
        <v>2</v>
      </c>
      <c r="D44" s="28">
        <v>4</v>
      </c>
      <c r="E44" s="28">
        <v>5</v>
      </c>
      <c r="F44" s="28">
        <v>6</v>
      </c>
      <c r="J44" s="49"/>
      <c r="K44" s="49" t="str">
        <f t="shared" ref="K44:AE44" si="4">IFERROR(K18,"")</f>
        <v>Tellenbach</v>
      </c>
      <c r="L44" s="50" t="str">
        <f t="shared" si="4"/>
        <v>Hansruedi</v>
      </c>
      <c r="M44" s="51">
        <f t="shared" si="4"/>
        <v>22</v>
      </c>
      <c r="N44" s="49" t="str">
        <f t="shared" si="4"/>
        <v>Unternährer</v>
      </c>
      <c r="O44" s="50" t="str">
        <f t="shared" si="4"/>
        <v>Peter</v>
      </c>
      <c r="P44" s="51">
        <f t="shared" si="4"/>
        <v>18</v>
      </c>
      <c r="Q44" s="49" t="str">
        <f t="shared" si="4"/>
        <v>Fehr</v>
      </c>
      <c r="R44" s="50" t="str">
        <f t="shared" si="4"/>
        <v>Patrick</v>
      </c>
      <c r="S44" s="51">
        <f t="shared" si="4"/>
        <v>18</v>
      </c>
      <c r="T44" s="49" t="str">
        <f t="shared" si="4"/>
        <v>Fehr</v>
      </c>
      <c r="U44" s="50" t="str">
        <f t="shared" si="4"/>
        <v>Patrick</v>
      </c>
      <c r="V44" s="51">
        <f t="shared" si="4"/>
        <v>18</v>
      </c>
      <c r="W44" s="49" t="str">
        <f t="shared" si="4"/>
        <v>Kalt</v>
      </c>
      <c r="X44" s="50" t="str">
        <f t="shared" si="4"/>
        <v>Angela</v>
      </c>
      <c r="Y44" s="51">
        <f t="shared" si="4"/>
        <v>19</v>
      </c>
      <c r="Z44" s="49" t="str">
        <f t="shared" si="4"/>
        <v>Tellenbach</v>
      </c>
      <c r="AA44" s="50" t="str">
        <f t="shared" si="4"/>
        <v>Hansruedi</v>
      </c>
      <c r="AB44" s="51">
        <f t="shared" si="4"/>
        <v>22</v>
      </c>
      <c r="AC44" s="49" t="str">
        <f t="shared" si="4"/>
        <v/>
      </c>
      <c r="AD44" s="50" t="str">
        <f t="shared" si="4"/>
        <v/>
      </c>
      <c r="AE44" s="51" t="str">
        <f t="shared" si="4"/>
        <v/>
      </c>
    </row>
    <row r="45" spans="1:31">
      <c r="A45" s="10" t="s">
        <v>91</v>
      </c>
      <c r="B45" s="28">
        <v>4</v>
      </c>
      <c r="C45" s="28">
        <v>3</v>
      </c>
      <c r="D45" s="28">
        <v>6</v>
      </c>
      <c r="E45" s="28">
        <v>1</v>
      </c>
      <c r="F45" s="28">
        <v>2</v>
      </c>
      <c r="J45" s="52" t="s">
        <v>89</v>
      </c>
      <c r="K45" s="61" t="str">
        <f t="shared" ref="K45:AE45" si="5">IFERROR(K19,"")</f>
        <v>Fehr</v>
      </c>
      <c r="L45" s="53" t="str">
        <f t="shared" si="5"/>
        <v>Markus</v>
      </c>
      <c r="M45" s="54">
        <f t="shared" si="5"/>
        <v>33</v>
      </c>
      <c r="N45" s="61" t="str">
        <f t="shared" si="5"/>
        <v>Seiler</v>
      </c>
      <c r="O45" s="53" t="str">
        <f t="shared" si="5"/>
        <v>Franz</v>
      </c>
      <c r="P45" s="54">
        <f t="shared" si="5"/>
        <v>12</v>
      </c>
      <c r="Q45" s="61" t="str">
        <f t="shared" si="5"/>
        <v>Bacchi</v>
      </c>
      <c r="R45" s="53" t="str">
        <f t="shared" si="5"/>
        <v>Pascal</v>
      </c>
      <c r="S45" s="54">
        <f t="shared" si="5"/>
        <v>11</v>
      </c>
      <c r="T45" s="61" t="str">
        <f t="shared" si="5"/>
        <v>Bacchi</v>
      </c>
      <c r="U45" s="53" t="str">
        <f t="shared" si="5"/>
        <v>Pascal</v>
      </c>
      <c r="V45" s="54">
        <f t="shared" si="5"/>
        <v>11</v>
      </c>
      <c r="W45" s="61" t="str">
        <f t="shared" si="5"/>
        <v>Zeberli</v>
      </c>
      <c r="X45" s="53" t="str">
        <f t="shared" si="5"/>
        <v>Jacqueline</v>
      </c>
      <c r="Y45" s="54">
        <f t="shared" si="5"/>
        <v>34</v>
      </c>
      <c r="Z45" s="61" t="str">
        <f t="shared" si="5"/>
        <v>Fehr</v>
      </c>
      <c r="AA45" s="53" t="str">
        <f t="shared" si="5"/>
        <v>Markus</v>
      </c>
      <c r="AB45" s="54">
        <f t="shared" si="5"/>
        <v>33</v>
      </c>
      <c r="AC45" s="61" t="str">
        <f t="shared" si="5"/>
        <v/>
      </c>
      <c r="AD45" s="53" t="str">
        <f t="shared" si="5"/>
        <v/>
      </c>
      <c r="AE45" s="54" t="str">
        <f t="shared" si="5"/>
        <v/>
      </c>
    </row>
    <row r="46" spans="1:31">
      <c r="A46" s="42" t="s">
        <v>92</v>
      </c>
      <c r="B46" s="43">
        <v>5</v>
      </c>
      <c r="C46" s="43">
        <v>4</v>
      </c>
      <c r="D46" s="43">
        <v>1</v>
      </c>
      <c r="E46" s="43">
        <v>2</v>
      </c>
      <c r="F46" s="43">
        <v>3</v>
      </c>
      <c r="J46" s="55"/>
      <c r="K46" s="62" t="str">
        <f t="shared" ref="K46:AE46" si="6">IFERROR(K20,"")</f>
        <v>Schäpper</v>
      </c>
      <c r="L46" s="56" t="str">
        <f t="shared" si="6"/>
        <v>Benjamin</v>
      </c>
      <c r="M46" s="57">
        <f t="shared" si="6"/>
        <v>35</v>
      </c>
      <c r="N46" s="62" t="str">
        <f t="shared" si="6"/>
        <v>Hutter</v>
      </c>
      <c r="O46" s="56" t="str">
        <f t="shared" si="6"/>
        <v>Marcel</v>
      </c>
      <c r="P46" s="57">
        <f t="shared" si="6"/>
        <v>9</v>
      </c>
      <c r="Q46" s="62" t="str">
        <f t="shared" si="6"/>
        <v>Simeaner</v>
      </c>
      <c r="R46" s="56" t="str">
        <f t="shared" si="6"/>
        <v>Andreas</v>
      </c>
      <c r="S46" s="57">
        <f t="shared" si="6"/>
        <v>11</v>
      </c>
      <c r="T46" s="62" t="str">
        <f t="shared" si="6"/>
        <v>Simeaner</v>
      </c>
      <c r="U46" s="56" t="str">
        <f t="shared" si="6"/>
        <v>Andreas</v>
      </c>
      <c r="V46" s="57">
        <f t="shared" si="6"/>
        <v>11</v>
      </c>
      <c r="W46" s="62" t="str">
        <f t="shared" si="6"/>
        <v>Bächler</v>
      </c>
      <c r="X46" s="56" t="str">
        <f t="shared" si="6"/>
        <v>Sandro</v>
      </c>
      <c r="Y46" s="57">
        <f t="shared" si="6"/>
        <v>20</v>
      </c>
      <c r="Z46" s="62" t="str">
        <f t="shared" si="6"/>
        <v>Schäpper</v>
      </c>
      <c r="AA46" s="56" t="str">
        <f t="shared" si="6"/>
        <v>Benjamin</v>
      </c>
      <c r="AB46" s="57">
        <f t="shared" si="6"/>
        <v>35</v>
      </c>
      <c r="AC46" s="62" t="str">
        <f t="shared" si="6"/>
        <v/>
      </c>
      <c r="AD46" s="56" t="str">
        <f t="shared" si="6"/>
        <v/>
      </c>
      <c r="AE46" s="57" t="str">
        <f t="shared" si="6"/>
        <v/>
      </c>
    </row>
    <row r="47" spans="1:31">
      <c r="A47" s="42" t="s">
        <v>93</v>
      </c>
      <c r="B47" s="43">
        <v>6</v>
      </c>
      <c r="C47" s="43">
        <v>5</v>
      </c>
      <c r="D47" s="43">
        <v>3</v>
      </c>
      <c r="E47" s="43">
        <v>4</v>
      </c>
      <c r="F47" s="43">
        <v>5</v>
      </c>
      <c r="J47" s="49"/>
      <c r="K47" s="49" t="str">
        <f t="shared" ref="K47:AE47" si="7">IFERROR(K21,"")</f>
        <v>Fehr</v>
      </c>
      <c r="L47" s="50" t="str">
        <f t="shared" si="7"/>
        <v>Patrick</v>
      </c>
      <c r="M47" s="51">
        <f t="shared" si="7"/>
        <v>18</v>
      </c>
      <c r="N47" s="49" t="str">
        <f t="shared" si="7"/>
        <v>Kalt</v>
      </c>
      <c r="O47" s="50" t="str">
        <f t="shared" si="7"/>
        <v>Angela</v>
      </c>
      <c r="P47" s="51">
        <f t="shared" si="7"/>
        <v>19</v>
      </c>
      <c r="Q47" s="49" t="str">
        <f t="shared" si="7"/>
        <v>Kalt</v>
      </c>
      <c r="R47" s="50" t="str">
        <f t="shared" si="7"/>
        <v>Angela</v>
      </c>
      <c r="S47" s="51">
        <f t="shared" si="7"/>
        <v>19</v>
      </c>
      <c r="T47" s="49" t="str">
        <f t="shared" si="7"/>
        <v>Tellenbach</v>
      </c>
      <c r="U47" s="50" t="str">
        <f t="shared" si="7"/>
        <v>Hansruedi</v>
      </c>
      <c r="V47" s="51">
        <f t="shared" si="7"/>
        <v>22</v>
      </c>
      <c r="W47" s="49" t="str">
        <f t="shared" si="7"/>
        <v>Unternährer</v>
      </c>
      <c r="X47" s="50" t="str">
        <f t="shared" si="7"/>
        <v>Peter</v>
      </c>
      <c r="Y47" s="51">
        <f t="shared" si="7"/>
        <v>18</v>
      </c>
      <c r="Z47" s="49" t="str">
        <f t="shared" si="7"/>
        <v>Kalt</v>
      </c>
      <c r="AA47" s="50" t="str">
        <f t="shared" si="7"/>
        <v>Angela</v>
      </c>
      <c r="AB47" s="51">
        <f t="shared" si="7"/>
        <v>19</v>
      </c>
      <c r="AC47" s="49" t="str">
        <f t="shared" si="7"/>
        <v/>
      </c>
      <c r="AD47" s="50" t="str">
        <f t="shared" si="7"/>
        <v/>
      </c>
      <c r="AE47" s="51" t="str">
        <f t="shared" si="7"/>
        <v/>
      </c>
    </row>
    <row r="48" spans="1:31">
      <c r="J48" s="52" t="s">
        <v>90</v>
      </c>
      <c r="K48" s="61" t="str">
        <f t="shared" ref="K48:AE48" si="8">IFERROR(K22,"")</f>
        <v>Bacchi</v>
      </c>
      <c r="L48" s="53" t="str">
        <f t="shared" si="8"/>
        <v>Pascal</v>
      </c>
      <c r="M48" s="54">
        <f t="shared" si="8"/>
        <v>11</v>
      </c>
      <c r="N48" s="61" t="str">
        <f t="shared" si="8"/>
        <v>Zeberli</v>
      </c>
      <c r="O48" s="53" t="str">
        <f t="shared" si="8"/>
        <v>Jacqueline</v>
      </c>
      <c r="P48" s="54">
        <f t="shared" si="8"/>
        <v>34</v>
      </c>
      <c r="Q48" s="61" t="str">
        <f t="shared" si="8"/>
        <v>Zeberli</v>
      </c>
      <c r="R48" s="53" t="str">
        <f t="shared" si="8"/>
        <v>Jacqueline</v>
      </c>
      <c r="S48" s="54">
        <f t="shared" si="8"/>
        <v>34</v>
      </c>
      <c r="T48" s="61" t="str">
        <f t="shared" si="8"/>
        <v>Fehr</v>
      </c>
      <c r="U48" s="53" t="str">
        <f t="shared" si="8"/>
        <v>Markus</v>
      </c>
      <c r="V48" s="54">
        <f t="shared" si="8"/>
        <v>33</v>
      </c>
      <c r="W48" s="61" t="str">
        <f t="shared" si="8"/>
        <v>Seiler</v>
      </c>
      <c r="X48" s="53" t="str">
        <f t="shared" si="8"/>
        <v>Franz</v>
      </c>
      <c r="Y48" s="54">
        <f t="shared" si="8"/>
        <v>12</v>
      </c>
      <c r="Z48" s="61" t="str">
        <f t="shared" si="8"/>
        <v>Zeberli</v>
      </c>
      <c r="AA48" s="53" t="str">
        <f t="shared" si="8"/>
        <v>Jacqueline</v>
      </c>
      <c r="AB48" s="54">
        <f t="shared" si="8"/>
        <v>34</v>
      </c>
      <c r="AC48" s="61" t="str">
        <f t="shared" si="8"/>
        <v/>
      </c>
      <c r="AD48" s="53" t="str">
        <f t="shared" si="8"/>
        <v/>
      </c>
      <c r="AE48" s="54" t="str">
        <f t="shared" si="8"/>
        <v/>
      </c>
    </row>
    <row r="49" spans="1:31">
      <c r="J49" s="55"/>
      <c r="K49" s="62" t="str">
        <f t="shared" ref="K49:AE49" si="9">IFERROR(K23,"")</f>
        <v>Simeaner</v>
      </c>
      <c r="L49" s="56" t="str">
        <f t="shared" si="9"/>
        <v>Andreas</v>
      </c>
      <c r="M49" s="57">
        <f t="shared" si="9"/>
        <v>11</v>
      </c>
      <c r="N49" s="62" t="str">
        <f t="shared" si="9"/>
        <v>Bächler</v>
      </c>
      <c r="O49" s="56" t="str">
        <f t="shared" si="9"/>
        <v>Sandro</v>
      </c>
      <c r="P49" s="57">
        <f t="shared" si="9"/>
        <v>20</v>
      </c>
      <c r="Q49" s="62" t="str">
        <f t="shared" si="9"/>
        <v>Bächler</v>
      </c>
      <c r="R49" s="56" t="str">
        <f t="shared" si="9"/>
        <v>Sandro</v>
      </c>
      <c r="S49" s="57">
        <f t="shared" si="9"/>
        <v>20</v>
      </c>
      <c r="T49" s="62" t="str">
        <f t="shared" si="9"/>
        <v>Schäpper</v>
      </c>
      <c r="U49" s="56" t="str">
        <f t="shared" si="9"/>
        <v>Benjamin</v>
      </c>
      <c r="V49" s="57">
        <f t="shared" si="9"/>
        <v>35</v>
      </c>
      <c r="W49" s="62" t="str">
        <f t="shared" si="9"/>
        <v>Hutter</v>
      </c>
      <c r="X49" s="56" t="str">
        <f t="shared" si="9"/>
        <v>Marcel</v>
      </c>
      <c r="Y49" s="57">
        <f t="shared" si="9"/>
        <v>9</v>
      </c>
      <c r="Z49" s="62" t="str">
        <f t="shared" si="9"/>
        <v>Bächler</v>
      </c>
      <c r="AA49" s="56" t="str">
        <f t="shared" si="9"/>
        <v>Sandro</v>
      </c>
      <c r="AB49" s="57">
        <f t="shared" si="9"/>
        <v>20</v>
      </c>
      <c r="AC49" s="62" t="str">
        <f t="shared" si="9"/>
        <v/>
      </c>
      <c r="AD49" s="56" t="str">
        <f t="shared" si="9"/>
        <v/>
      </c>
      <c r="AE49" s="57" t="str">
        <f t="shared" si="9"/>
        <v/>
      </c>
    </row>
    <row r="50" spans="1:31">
      <c r="A50" s="10" t="s">
        <v>121</v>
      </c>
      <c r="J50" s="49"/>
      <c r="K50" s="49" t="str">
        <f t="shared" ref="K50:AE50" si="10">IFERROR(K24,"")</f>
        <v>Kalt</v>
      </c>
      <c r="L50" s="50" t="str">
        <f t="shared" si="10"/>
        <v>Angela</v>
      </c>
      <c r="M50" s="51">
        <f t="shared" si="10"/>
        <v>19</v>
      </c>
      <c r="N50" s="49" t="str">
        <f t="shared" si="10"/>
        <v>Tellenbach</v>
      </c>
      <c r="O50" s="50" t="str">
        <f t="shared" si="10"/>
        <v>Hansruedi</v>
      </c>
      <c r="P50" s="51">
        <f t="shared" si="10"/>
        <v>22</v>
      </c>
      <c r="Q50" s="49" t="str">
        <f t="shared" si="10"/>
        <v>Unternährer</v>
      </c>
      <c r="R50" s="50" t="str">
        <f t="shared" si="10"/>
        <v>Peter</v>
      </c>
      <c r="S50" s="51">
        <f t="shared" si="10"/>
        <v>18</v>
      </c>
      <c r="T50" s="49" t="str">
        <f t="shared" si="10"/>
        <v>Unternährer</v>
      </c>
      <c r="U50" s="50" t="str">
        <f t="shared" si="10"/>
        <v>Peter</v>
      </c>
      <c r="V50" s="51">
        <f t="shared" si="10"/>
        <v>18</v>
      </c>
      <c r="W50" s="49" t="str">
        <f t="shared" si="10"/>
        <v>Fehr</v>
      </c>
      <c r="X50" s="50" t="str">
        <f t="shared" si="10"/>
        <v>Patrick</v>
      </c>
      <c r="Y50" s="51">
        <f t="shared" si="10"/>
        <v>18</v>
      </c>
      <c r="Z50" s="49" t="str">
        <f t="shared" si="10"/>
        <v>Unternährer</v>
      </c>
      <c r="AA50" s="50" t="str">
        <f t="shared" si="10"/>
        <v>Peter</v>
      </c>
      <c r="AB50" s="51">
        <f t="shared" si="10"/>
        <v>18</v>
      </c>
      <c r="AC50" s="49" t="str">
        <f t="shared" si="10"/>
        <v/>
      </c>
      <c r="AD50" s="50" t="str">
        <f t="shared" si="10"/>
        <v/>
      </c>
      <c r="AE50" s="51" t="str">
        <f t="shared" si="10"/>
        <v/>
      </c>
    </row>
    <row r="51" spans="1:31">
      <c r="B51" s="10" t="s">
        <v>108</v>
      </c>
      <c r="C51" s="10" t="s">
        <v>109</v>
      </c>
      <c r="D51" s="10" t="s">
        <v>110</v>
      </c>
      <c r="E51" s="10" t="s">
        <v>111</v>
      </c>
      <c r="F51" s="10" t="s">
        <v>112</v>
      </c>
      <c r="G51" s="10" t="s">
        <v>113</v>
      </c>
      <c r="H51" s="10" t="s">
        <v>114</v>
      </c>
      <c r="I51" s="10"/>
      <c r="J51" s="52" t="s">
        <v>91</v>
      </c>
      <c r="K51" s="61" t="str">
        <f t="shared" ref="K51:AE51" si="11">IFERROR(K25,"")</f>
        <v>Zeberli</v>
      </c>
      <c r="L51" s="53" t="str">
        <f t="shared" si="11"/>
        <v>Jacqueline</v>
      </c>
      <c r="M51" s="54">
        <f t="shared" si="11"/>
        <v>34</v>
      </c>
      <c r="N51" s="61" t="str">
        <f t="shared" si="11"/>
        <v>Fehr</v>
      </c>
      <c r="O51" s="53" t="str">
        <f t="shared" si="11"/>
        <v>Markus</v>
      </c>
      <c r="P51" s="54">
        <f t="shared" si="11"/>
        <v>33</v>
      </c>
      <c r="Q51" s="61" t="str">
        <f t="shared" si="11"/>
        <v>Seiler</v>
      </c>
      <c r="R51" s="53" t="str">
        <f t="shared" si="11"/>
        <v>Franz</v>
      </c>
      <c r="S51" s="54">
        <f t="shared" si="11"/>
        <v>12</v>
      </c>
      <c r="T51" s="61" t="str">
        <f t="shared" si="11"/>
        <v>Seiler</v>
      </c>
      <c r="U51" s="53" t="str">
        <f t="shared" si="11"/>
        <v>Franz</v>
      </c>
      <c r="V51" s="54">
        <f t="shared" si="11"/>
        <v>12</v>
      </c>
      <c r="W51" s="61" t="str">
        <f t="shared" si="11"/>
        <v>Bacchi</v>
      </c>
      <c r="X51" s="53" t="str">
        <f t="shared" si="11"/>
        <v>Pascal</v>
      </c>
      <c r="Y51" s="54">
        <f t="shared" si="11"/>
        <v>11</v>
      </c>
      <c r="Z51" s="61" t="str">
        <f t="shared" si="11"/>
        <v>Seiler</v>
      </c>
      <c r="AA51" s="53" t="str">
        <f t="shared" si="11"/>
        <v>Franz</v>
      </c>
      <c r="AB51" s="54">
        <f t="shared" si="11"/>
        <v>12</v>
      </c>
      <c r="AC51" s="61" t="str">
        <f t="shared" si="11"/>
        <v/>
      </c>
      <c r="AD51" s="53" t="str">
        <f t="shared" si="11"/>
        <v/>
      </c>
      <c r="AE51" s="54" t="str">
        <f t="shared" si="11"/>
        <v/>
      </c>
    </row>
    <row r="52" spans="1:31">
      <c r="A52" s="42" t="s">
        <v>88</v>
      </c>
      <c r="B52" s="43"/>
      <c r="C52" s="43">
        <v>7</v>
      </c>
      <c r="D52" s="43">
        <v>2</v>
      </c>
      <c r="E52" s="43">
        <v>1</v>
      </c>
      <c r="F52" s="43">
        <v>2</v>
      </c>
      <c r="H52" s="35">
        <v>4</v>
      </c>
      <c r="J52" s="55"/>
      <c r="K52" s="62" t="str">
        <f t="shared" ref="K52:AE52" si="12">IFERROR(K26,"")</f>
        <v>Bächler</v>
      </c>
      <c r="L52" s="56" t="str">
        <f t="shared" si="12"/>
        <v>Sandro</v>
      </c>
      <c r="M52" s="57">
        <f t="shared" si="12"/>
        <v>20</v>
      </c>
      <c r="N52" s="62" t="str">
        <f t="shared" si="12"/>
        <v>Schäpper</v>
      </c>
      <c r="O52" s="56" t="str">
        <f t="shared" si="12"/>
        <v>Benjamin</v>
      </c>
      <c r="P52" s="57">
        <f t="shared" si="12"/>
        <v>35</v>
      </c>
      <c r="Q52" s="62" t="str">
        <f t="shared" si="12"/>
        <v>Hutter</v>
      </c>
      <c r="R52" s="56" t="str">
        <f t="shared" si="12"/>
        <v>Marcel</v>
      </c>
      <c r="S52" s="57">
        <f t="shared" si="12"/>
        <v>9</v>
      </c>
      <c r="T52" s="62" t="str">
        <f t="shared" si="12"/>
        <v>Hutter</v>
      </c>
      <c r="U52" s="56" t="str">
        <f t="shared" si="12"/>
        <v>Marcel</v>
      </c>
      <c r="V52" s="57">
        <f t="shared" si="12"/>
        <v>9</v>
      </c>
      <c r="W52" s="62" t="str">
        <f t="shared" si="12"/>
        <v>Simeaner</v>
      </c>
      <c r="X52" s="56" t="str">
        <f t="shared" si="12"/>
        <v>Andreas</v>
      </c>
      <c r="Y52" s="57">
        <f t="shared" si="12"/>
        <v>11</v>
      </c>
      <c r="Z52" s="62" t="str">
        <f t="shared" si="12"/>
        <v>Hutter</v>
      </c>
      <c r="AA52" s="56" t="str">
        <f t="shared" si="12"/>
        <v>Marcel</v>
      </c>
      <c r="AB52" s="57">
        <f t="shared" si="12"/>
        <v>9</v>
      </c>
      <c r="AC52" s="62" t="str">
        <f t="shared" si="12"/>
        <v/>
      </c>
      <c r="AD52" s="56" t="str">
        <f t="shared" si="12"/>
        <v/>
      </c>
      <c r="AE52" s="57" t="str">
        <f t="shared" si="12"/>
        <v/>
      </c>
    </row>
    <row r="53" spans="1:31">
      <c r="A53" s="42" t="s">
        <v>89</v>
      </c>
      <c r="B53" s="43">
        <v>7</v>
      </c>
      <c r="C53" s="43">
        <v>6</v>
      </c>
      <c r="D53" s="43">
        <v>5</v>
      </c>
      <c r="E53" s="43">
        <v>3</v>
      </c>
      <c r="F53" s="43">
        <v>6</v>
      </c>
      <c r="G53" s="28">
        <v>5</v>
      </c>
      <c r="H53" s="35">
        <v>6</v>
      </c>
      <c r="J53" s="49"/>
      <c r="K53" s="49" t="str">
        <f t="shared" ref="K53:AE53" si="13">IFERROR(K27,"")</f>
        <v/>
      </c>
      <c r="L53" s="50" t="str">
        <f t="shared" si="13"/>
        <v/>
      </c>
      <c r="M53" s="51" t="str">
        <f t="shared" si="13"/>
        <v/>
      </c>
      <c r="N53" s="49" t="str">
        <f t="shared" si="13"/>
        <v/>
      </c>
      <c r="O53" s="50" t="str">
        <f t="shared" si="13"/>
        <v/>
      </c>
      <c r="P53" s="51" t="str">
        <f t="shared" si="13"/>
        <v/>
      </c>
      <c r="Q53" s="49" t="str">
        <f t="shared" si="13"/>
        <v/>
      </c>
      <c r="R53" s="50" t="str">
        <f t="shared" si="13"/>
        <v/>
      </c>
      <c r="S53" s="51" t="str">
        <f t="shared" si="13"/>
        <v/>
      </c>
      <c r="T53" s="49" t="str">
        <f t="shared" si="13"/>
        <v/>
      </c>
      <c r="U53" s="50" t="str">
        <f t="shared" si="13"/>
        <v/>
      </c>
      <c r="V53" s="51" t="str">
        <f t="shared" si="13"/>
        <v/>
      </c>
      <c r="W53" s="49" t="str">
        <f t="shared" si="13"/>
        <v/>
      </c>
      <c r="X53" s="50" t="str">
        <f t="shared" si="13"/>
        <v/>
      </c>
      <c r="Y53" s="51" t="str">
        <f t="shared" si="13"/>
        <v/>
      </c>
      <c r="Z53" s="49" t="str">
        <f t="shared" si="13"/>
        <v/>
      </c>
      <c r="AA53" s="50" t="str">
        <f t="shared" si="13"/>
        <v/>
      </c>
      <c r="AB53" s="51" t="str">
        <f t="shared" si="13"/>
        <v/>
      </c>
      <c r="AC53" s="49" t="str">
        <f t="shared" si="13"/>
        <v/>
      </c>
      <c r="AD53" s="50" t="str">
        <f t="shared" si="13"/>
        <v/>
      </c>
      <c r="AE53" s="51" t="str">
        <f t="shared" si="13"/>
        <v/>
      </c>
    </row>
    <row r="54" spans="1:31">
      <c r="A54" s="10" t="s">
        <v>90</v>
      </c>
      <c r="B54" s="28">
        <v>6</v>
      </c>
      <c r="C54" s="28">
        <v>5</v>
      </c>
      <c r="E54" s="28">
        <v>2</v>
      </c>
      <c r="F54" s="28">
        <v>1</v>
      </c>
      <c r="G54" s="28">
        <v>3</v>
      </c>
      <c r="H54" s="35">
        <v>2</v>
      </c>
      <c r="J54" s="52" t="s">
        <v>92</v>
      </c>
      <c r="K54" s="61" t="str">
        <f t="shared" ref="K54:AE54" si="14">IFERROR(K28,"")</f>
        <v/>
      </c>
      <c r="L54" s="53" t="str">
        <f t="shared" si="14"/>
        <v/>
      </c>
      <c r="M54" s="54" t="str">
        <f t="shared" si="14"/>
        <v/>
      </c>
      <c r="N54" s="61" t="str">
        <f t="shared" si="14"/>
        <v/>
      </c>
      <c r="O54" s="53" t="str">
        <f t="shared" si="14"/>
        <v/>
      </c>
      <c r="P54" s="54" t="str">
        <f t="shared" si="14"/>
        <v/>
      </c>
      <c r="Q54" s="61" t="str">
        <f t="shared" si="14"/>
        <v/>
      </c>
      <c r="R54" s="53" t="str">
        <f t="shared" si="14"/>
        <v/>
      </c>
      <c r="S54" s="54" t="str">
        <f t="shared" si="14"/>
        <v/>
      </c>
      <c r="T54" s="61" t="str">
        <f t="shared" si="14"/>
        <v/>
      </c>
      <c r="U54" s="53" t="str">
        <f t="shared" si="14"/>
        <v/>
      </c>
      <c r="V54" s="54" t="str">
        <f t="shared" si="14"/>
        <v/>
      </c>
      <c r="W54" s="61" t="str">
        <f t="shared" si="14"/>
        <v/>
      </c>
      <c r="X54" s="53" t="str">
        <f t="shared" si="14"/>
        <v/>
      </c>
      <c r="Y54" s="54" t="str">
        <f t="shared" si="14"/>
        <v/>
      </c>
      <c r="Z54" s="61" t="str">
        <f t="shared" si="14"/>
        <v/>
      </c>
      <c r="AA54" s="53" t="str">
        <f t="shared" si="14"/>
        <v/>
      </c>
      <c r="AB54" s="54" t="str">
        <f t="shared" si="14"/>
        <v/>
      </c>
      <c r="AC54" s="61" t="str">
        <f t="shared" si="14"/>
        <v/>
      </c>
      <c r="AD54" s="53" t="str">
        <f t="shared" si="14"/>
        <v/>
      </c>
      <c r="AE54" s="54" t="str">
        <f t="shared" si="14"/>
        <v/>
      </c>
    </row>
    <row r="55" spans="1:31">
      <c r="A55" s="10" t="s">
        <v>91</v>
      </c>
      <c r="B55" s="28">
        <v>5</v>
      </c>
      <c r="C55" s="28">
        <v>4</v>
      </c>
      <c r="D55" s="28">
        <v>3</v>
      </c>
      <c r="E55" s="28">
        <v>4</v>
      </c>
      <c r="F55" s="28">
        <v>7</v>
      </c>
      <c r="G55" s="28">
        <v>6</v>
      </c>
      <c r="J55" s="55"/>
      <c r="K55" s="62" t="str">
        <f t="shared" ref="K55:AE55" si="15">IFERROR(K29,"")</f>
        <v/>
      </c>
      <c r="L55" s="56" t="str">
        <f t="shared" si="15"/>
        <v/>
      </c>
      <c r="M55" s="57" t="str">
        <f t="shared" si="15"/>
        <v/>
      </c>
      <c r="N55" s="62" t="str">
        <f t="shared" si="15"/>
        <v/>
      </c>
      <c r="O55" s="56" t="str">
        <f t="shared" si="15"/>
        <v/>
      </c>
      <c r="P55" s="57" t="str">
        <f t="shared" si="15"/>
        <v/>
      </c>
      <c r="Q55" s="62" t="str">
        <f t="shared" si="15"/>
        <v/>
      </c>
      <c r="R55" s="56" t="str">
        <f t="shared" si="15"/>
        <v/>
      </c>
      <c r="S55" s="57" t="str">
        <f t="shared" si="15"/>
        <v/>
      </c>
      <c r="T55" s="62" t="str">
        <f t="shared" si="15"/>
        <v/>
      </c>
      <c r="U55" s="56" t="str">
        <f t="shared" si="15"/>
        <v/>
      </c>
      <c r="V55" s="57" t="str">
        <f t="shared" si="15"/>
        <v/>
      </c>
      <c r="W55" s="62" t="str">
        <f t="shared" si="15"/>
        <v/>
      </c>
      <c r="X55" s="56" t="str">
        <f t="shared" si="15"/>
        <v/>
      </c>
      <c r="Y55" s="57" t="str">
        <f t="shared" si="15"/>
        <v/>
      </c>
      <c r="Z55" s="62" t="str">
        <f t="shared" si="15"/>
        <v/>
      </c>
      <c r="AA55" s="56" t="str">
        <f t="shared" si="15"/>
        <v/>
      </c>
      <c r="AB55" s="57" t="str">
        <f t="shared" si="15"/>
        <v/>
      </c>
      <c r="AC55" s="62" t="str">
        <f t="shared" si="15"/>
        <v/>
      </c>
      <c r="AD55" s="56" t="str">
        <f t="shared" si="15"/>
        <v/>
      </c>
      <c r="AE55" s="57" t="str">
        <f t="shared" si="15"/>
        <v/>
      </c>
    </row>
    <row r="56" spans="1:31">
      <c r="A56" s="42" t="s">
        <v>92</v>
      </c>
      <c r="B56" s="43">
        <v>4</v>
      </c>
      <c r="C56" s="43">
        <v>3</v>
      </c>
      <c r="D56" s="43">
        <v>1</v>
      </c>
      <c r="E56" s="43">
        <v>5</v>
      </c>
      <c r="F56" s="43"/>
      <c r="G56" s="28">
        <v>2</v>
      </c>
      <c r="H56" s="35">
        <v>5</v>
      </c>
      <c r="J56" s="49"/>
      <c r="K56" s="49" t="str">
        <f t="shared" ref="K56:AE56" si="16">IFERROR(K30,"")</f>
        <v/>
      </c>
      <c r="L56" s="50" t="str">
        <f t="shared" si="16"/>
        <v/>
      </c>
      <c r="M56" s="51" t="str">
        <f t="shared" si="16"/>
        <v/>
      </c>
      <c r="N56" s="49" t="str">
        <f t="shared" si="16"/>
        <v/>
      </c>
      <c r="O56" s="50" t="str">
        <f t="shared" si="16"/>
        <v/>
      </c>
      <c r="P56" s="51" t="str">
        <f t="shared" si="16"/>
        <v/>
      </c>
      <c r="Q56" s="49" t="str">
        <f t="shared" si="16"/>
        <v/>
      </c>
      <c r="R56" s="50" t="str">
        <f t="shared" si="16"/>
        <v/>
      </c>
      <c r="S56" s="51" t="str">
        <f t="shared" si="16"/>
        <v/>
      </c>
      <c r="T56" s="49" t="str">
        <f t="shared" si="16"/>
        <v/>
      </c>
      <c r="U56" s="50" t="str">
        <f t="shared" si="16"/>
        <v/>
      </c>
      <c r="V56" s="51" t="str">
        <f t="shared" si="16"/>
        <v/>
      </c>
      <c r="W56" s="49" t="str">
        <f t="shared" si="16"/>
        <v/>
      </c>
      <c r="X56" s="50" t="str">
        <f t="shared" si="16"/>
        <v/>
      </c>
      <c r="Y56" s="51" t="str">
        <f t="shared" si="16"/>
        <v/>
      </c>
      <c r="Z56" s="49" t="str">
        <f t="shared" si="16"/>
        <v/>
      </c>
      <c r="AA56" s="50" t="str">
        <f t="shared" si="16"/>
        <v/>
      </c>
      <c r="AB56" s="51" t="str">
        <f t="shared" si="16"/>
        <v/>
      </c>
      <c r="AC56" s="49" t="str">
        <f t="shared" si="16"/>
        <v/>
      </c>
      <c r="AD56" s="50" t="str">
        <f t="shared" si="16"/>
        <v/>
      </c>
      <c r="AE56" s="51" t="str">
        <f t="shared" si="16"/>
        <v/>
      </c>
    </row>
    <row r="57" spans="1:31">
      <c r="A57" s="42" t="s">
        <v>93</v>
      </c>
      <c r="B57" s="43">
        <v>3</v>
      </c>
      <c r="C57" s="43">
        <v>2</v>
      </c>
      <c r="D57" s="43">
        <v>6</v>
      </c>
      <c r="E57" s="43">
        <v>7</v>
      </c>
      <c r="F57" s="43">
        <v>4</v>
      </c>
      <c r="G57" s="28">
        <v>7</v>
      </c>
      <c r="H57" s="35">
        <v>1</v>
      </c>
      <c r="J57" s="52" t="s">
        <v>93</v>
      </c>
      <c r="K57" s="61" t="str">
        <f t="shared" ref="K57:AE57" si="17">IFERROR(K31,"")</f>
        <v/>
      </c>
      <c r="L57" s="53" t="str">
        <f t="shared" si="17"/>
        <v/>
      </c>
      <c r="M57" s="54" t="str">
        <f t="shared" si="17"/>
        <v/>
      </c>
      <c r="N57" s="61" t="str">
        <f t="shared" si="17"/>
        <v/>
      </c>
      <c r="O57" s="53" t="str">
        <f t="shared" si="17"/>
        <v/>
      </c>
      <c r="P57" s="54" t="str">
        <f t="shared" si="17"/>
        <v/>
      </c>
      <c r="Q57" s="61" t="str">
        <f t="shared" si="17"/>
        <v/>
      </c>
      <c r="R57" s="53" t="str">
        <f t="shared" si="17"/>
        <v/>
      </c>
      <c r="S57" s="54" t="str">
        <f t="shared" si="17"/>
        <v/>
      </c>
      <c r="T57" s="61" t="str">
        <f t="shared" si="17"/>
        <v/>
      </c>
      <c r="U57" s="53" t="str">
        <f t="shared" si="17"/>
        <v/>
      </c>
      <c r="V57" s="54" t="str">
        <f t="shared" si="17"/>
        <v/>
      </c>
      <c r="W57" s="61" t="str">
        <f t="shared" si="17"/>
        <v/>
      </c>
      <c r="X57" s="53" t="str">
        <f t="shared" si="17"/>
        <v/>
      </c>
      <c r="Y57" s="54" t="str">
        <f t="shared" si="17"/>
        <v/>
      </c>
      <c r="Z57" s="61" t="str">
        <f t="shared" si="17"/>
        <v/>
      </c>
      <c r="AA57" s="53" t="str">
        <f t="shared" si="17"/>
        <v/>
      </c>
      <c r="AB57" s="54" t="str">
        <f t="shared" si="17"/>
        <v/>
      </c>
      <c r="AC57" s="61" t="str">
        <f t="shared" si="17"/>
        <v/>
      </c>
      <c r="AD57" s="53" t="str">
        <f t="shared" si="17"/>
        <v/>
      </c>
      <c r="AE57" s="54" t="str">
        <f t="shared" si="17"/>
        <v/>
      </c>
    </row>
    <row r="58" spans="1:31">
      <c r="A58" s="42" t="s">
        <v>94</v>
      </c>
      <c r="B58" s="28">
        <v>2</v>
      </c>
      <c r="C58" s="28">
        <v>1</v>
      </c>
      <c r="D58" s="28">
        <v>4</v>
      </c>
      <c r="E58" s="28">
        <v>6</v>
      </c>
      <c r="F58" s="28">
        <v>3</v>
      </c>
      <c r="G58" s="28">
        <v>1</v>
      </c>
      <c r="H58" s="35">
        <v>7</v>
      </c>
      <c r="J58" s="55"/>
      <c r="K58" s="62" t="str">
        <f t="shared" ref="K58:AE58" si="18">IFERROR(K32,"")</f>
        <v/>
      </c>
      <c r="L58" s="56" t="str">
        <f t="shared" si="18"/>
        <v/>
      </c>
      <c r="M58" s="57" t="str">
        <f t="shared" si="18"/>
        <v/>
      </c>
      <c r="N58" s="62" t="str">
        <f t="shared" si="18"/>
        <v/>
      </c>
      <c r="O58" s="56" t="str">
        <f t="shared" si="18"/>
        <v/>
      </c>
      <c r="P58" s="57" t="str">
        <f t="shared" si="18"/>
        <v/>
      </c>
      <c r="Q58" s="62" t="str">
        <f t="shared" si="18"/>
        <v/>
      </c>
      <c r="R58" s="56" t="str">
        <f t="shared" si="18"/>
        <v/>
      </c>
      <c r="S58" s="57" t="str">
        <f t="shared" si="18"/>
        <v/>
      </c>
      <c r="T58" s="62" t="str">
        <f t="shared" si="18"/>
        <v/>
      </c>
      <c r="U58" s="56" t="str">
        <f t="shared" si="18"/>
        <v/>
      </c>
      <c r="V58" s="57" t="str">
        <f t="shared" si="18"/>
        <v/>
      </c>
      <c r="W58" s="62" t="str">
        <f t="shared" si="18"/>
        <v/>
      </c>
      <c r="X58" s="56" t="str">
        <f t="shared" si="18"/>
        <v/>
      </c>
      <c r="Y58" s="57" t="str">
        <f t="shared" si="18"/>
        <v/>
      </c>
      <c r="Z58" s="62" t="str">
        <f t="shared" si="18"/>
        <v/>
      </c>
      <c r="AA58" s="56" t="str">
        <f t="shared" si="18"/>
        <v/>
      </c>
      <c r="AB58" s="57" t="str">
        <f t="shared" si="18"/>
        <v/>
      </c>
      <c r="AC58" s="62" t="str">
        <f t="shared" si="18"/>
        <v/>
      </c>
      <c r="AD58" s="56" t="str">
        <f t="shared" si="18"/>
        <v/>
      </c>
      <c r="AE58" s="57" t="str">
        <f t="shared" si="18"/>
        <v/>
      </c>
    </row>
    <row r="59" spans="1:31">
      <c r="A59" s="42" t="s">
        <v>95</v>
      </c>
      <c r="B59" s="28">
        <v>1</v>
      </c>
      <c r="D59" s="28">
        <v>7</v>
      </c>
      <c r="F59" s="28">
        <v>5</v>
      </c>
      <c r="G59" s="28">
        <v>4</v>
      </c>
      <c r="H59" s="35">
        <v>3</v>
      </c>
      <c r="J59" s="49"/>
      <c r="K59" s="49" t="str">
        <f t="shared" ref="K59:AE59" si="19">IFERROR(K33,"")</f>
        <v/>
      </c>
      <c r="L59" s="50" t="str">
        <f t="shared" si="19"/>
        <v/>
      </c>
      <c r="M59" s="51" t="str">
        <f t="shared" si="19"/>
        <v/>
      </c>
      <c r="N59" s="49" t="str">
        <f t="shared" si="19"/>
        <v/>
      </c>
      <c r="O59" s="50" t="str">
        <f t="shared" si="19"/>
        <v/>
      </c>
      <c r="P59" s="51" t="str">
        <f t="shared" si="19"/>
        <v/>
      </c>
      <c r="Q59" s="49" t="str">
        <f t="shared" si="19"/>
        <v/>
      </c>
      <c r="R59" s="50" t="str">
        <f t="shared" si="19"/>
        <v/>
      </c>
      <c r="S59" s="51" t="str">
        <f t="shared" si="19"/>
        <v/>
      </c>
      <c r="T59" s="49" t="str">
        <f t="shared" si="19"/>
        <v/>
      </c>
      <c r="U59" s="50" t="str">
        <f t="shared" si="19"/>
        <v/>
      </c>
      <c r="V59" s="51" t="str">
        <f t="shared" si="19"/>
        <v/>
      </c>
      <c r="W59" s="49" t="str">
        <f t="shared" si="19"/>
        <v/>
      </c>
      <c r="X59" s="50" t="str">
        <f t="shared" si="19"/>
        <v/>
      </c>
      <c r="Y59" s="51" t="str">
        <f t="shared" si="19"/>
        <v/>
      </c>
      <c r="Z59" s="49" t="str">
        <f t="shared" si="19"/>
        <v/>
      </c>
      <c r="AA59" s="50" t="str">
        <f t="shared" si="19"/>
        <v/>
      </c>
      <c r="AB59" s="51" t="str">
        <f t="shared" si="19"/>
        <v/>
      </c>
      <c r="AC59" s="49" t="str">
        <f t="shared" si="19"/>
        <v/>
      </c>
      <c r="AD59" s="50" t="str">
        <f t="shared" si="19"/>
        <v/>
      </c>
      <c r="AE59" s="51" t="str">
        <f t="shared" si="19"/>
        <v/>
      </c>
    </row>
    <row r="60" spans="1:31">
      <c r="J60" s="52" t="s">
        <v>94</v>
      </c>
      <c r="K60" s="61" t="str">
        <f t="shared" ref="K60:AE60" si="20">IFERROR(K34,"")</f>
        <v/>
      </c>
      <c r="L60" s="53" t="str">
        <f t="shared" si="20"/>
        <v/>
      </c>
      <c r="M60" s="54" t="str">
        <f t="shared" si="20"/>
        <v/>
      </c>
      <c r="N60" s="61" t="str">
        <f t="shared" si="20"/>
        <v/>
      </c>
      <c r="O60" s="53" t="str">
        <f t="shared" si="20"/>
        <v/>
      </c>
      <c r="P60" s="54" t="str">
        <f t="shared" si="20"/>
        <v/>
      </c>
      <c r="Q60" s="61" t="str">
        <f t="shared" si="20"/>
        <v/>
      </c>
      <c r="R60" s="53" t="str">
        <f t="shared" si="20"/>
        <v/>
      </c>
      <c r="S60" s="54" t="str">
        <f t="shared" si="20"/>
        <v/>
      </c>
      <c r="T60" s="61" t="str">
        <f t="shared" si="20"/>
        <v/>
      </c>
      <c r="U60" s="53" t="str">
        <f t="shared" si="20"/>
        <v/>
      </c>
      <c r="V60" s="54" t="str">
        <f t="shared" si="20"/>
        <v/>
      </c>
      <c r="W60" s="61" t="str">
        <f t="shared" si="20"/>
        <v/>
      </c>
      <c r="X60" s="53" t="str">
        <f t="shared" si="20"/>
        <v/>
      </c>
      <c r="Y60" s="54" t="str">
        <f t="shared" si="20"/>
        <v/>
      </c>
      <c r="Z60" s="61" t="str">
        <f t="shared" si="20"/>
        <v/>
      </c>
      <c r="AA60" s="53" t="str">
        <f t="shared" si="20"/>
        <v/>
      </c>
      <c r="AB60" s="54" t="str">
        <f t="shared" si="20"/>
        <v/>
      </c>
      <c r="AC60" s="61" t="str">
        <f t="shared" si="20"/>
        <v/>
      </c>
      <c r="AD60" s="53" t="str">
        <f t="shared" si="20"/>
        <v/>
      </c>
      <c r="AE60" s="54" t="str">
        <f t="shared" si="20"/>
        <v/>
      </c>
    </row>
    <row r="61" spans="1:31">
      <c r="J61" s="55"/>
      <c r="K61" s="62" t="str">
        <f t="shared" ref="K61:AE61" si="21">IFERROR(K35,"")</f>
        <v/>
      </c>
      <c r="L61" s="56" t="str">
        <f t="shared" si="21"/>
        <v/>
      </c>
      <c r="M61" s="57" t="str">
        <f t="shared" si="21"/>
        <v/>
      </c>
      <c r="N61" s="62" t="str">
        <f t="shared" si="21"/>
        <v/>
      </c>
      <c r="O61" s="56" t="str">
        <f t="shared" si="21"/>
        <v/>
      </c>
      <c r="P61" s="57" t="str">
        <f t="shared" si="21"/>
        <v/>
      </c>
      <c r="Q61" s="62" t="str">
        <f t="shared" si="21"/>
        <v/>
      </c>
      <c r="R61" s="56" t="str">
        <f t="shared" si="21"/>
        <v/>
      </c>
      <c r="S61" s="57" t="str">
        <f t="shared" si="21"/>
        <v/>
      </c>
      <c r="T61" s="62" t="str">
        <f t="shared" si="21"/>
        <v/>
      </c>
      <c r="U61" s="56" t="str">
        <f t="shared" si="21"/>
        <v/>
      </c>
      <c r="V61" s="57" t="str">
        <f t="shared" si="21"/>
        <v/>
      </c>
      <c r="W61" s="62" t="str">
        <f t="shared" si="21"/>
        <v/>
      </c>
      <c r="X61" s="56" t="str">
        <f t="shared" si="21"/>
        <v/>
      </c>
      <c r="Y61" s="57" t="str">
        <f t="shared" si="21"/>
        <v/>
      </c>
      <c r="Z61" s="62" t="str">
        <f t="shared" si="21"/>
        <v/>
      </c>
      <c r="AA61" s="56" t="str">
        <f t="shared" si="21"/>
        <v/>
      </c>
      <c r="AB61" s="57" t="str">
        <f t="shared" si="21"/>
        <v/>
      </c>
      <c r="AC61" s="62" t="str">
        <f t="shared" si="21"/>
        <v/>
      </c>
      <c r="AD61" s="56" t="str">
        <f t="shared" si="21"/>
        <v/>
      </c>
      <c r="AE61" s="57" t="str">
        <f t="shared" si="21"/>
        <v/>
      </c>
    </row>
    <row r="62" spans="1:31">
      <c r="A62" s="10" t="s">
        <v>122</v>
      </c>
      <c r="J62" s="49"/>
      <c r="K62" s="49" t="str">
        <f t="shared" ref="K62:AE62" si="22">IFERROR(K36,"")</f>
        <v/>
      </c>
      <c r="L62" s="50" t="str">
        <f t="shared" si="22"/>
        <v/>
      </c>
      <c r="M62" s="51" t="str">
        <f t="shared" si="22"/>
        <v/>
      </c>
      <c r="N62" s="49" t="str">
        <f t="shared" si="22"/>
        <v/>
      </c>
      <c r="O62" s="50" t="str">
        <f t="shared" si="22"/>
        <v/>
      </c>
      <c r="P62" s="51" t="str">
        <f t="shared" si="22"/>
        <v/>
      </c>
      <c r="Q62" s="49" t="str">
        <f t="shared" si="22"/>
        <v/>
      </c>
      <c r="R62" s="50" t="str">
        <f t="shared" si="22"/>
        <v/>
      </c>
      <c r="S62" s="51" t="str">
        <f t="shared" si="22"/>
        <v/>
      </c>
      <c r="T62" s="49" t="str">
        <f t="shared" si="22"/>
        <v/>
      </c>
      <c r="U62" s="50" t="str">
        <f t="shared" si="22"/>
        <v/>
      </c>
      <c r="V62" s="51" t="str">
        <f t="shared" si="22"/>
        <v/>
      </c>
      <c r="W62" s="49" t="str">
        <f t="shared" si="22"/>
        <v/>
      </c>
      <c r="X62" s="50" t="str">
        <f t="shared" si="22"/>
        <v/>
      </c>
      <c r="Y62" s="51" t="str">
        <f t="shared" si="22"/>
        <v/>
      </c>
      <c r="Z62" s="49" t="str">
        <f t="shared" si="22"/>
        <v/>
      </c>
      <c r="AA62" s="50" t="str">
        <f t="shared" si="22"/>
        <v/>
      </c>
      <c r="AB62" s="51" t="str">
        <f t="shared" si="22"/>
        <v/>
      </c>
      <c r="AC62" s="49" t="str">
        <f t="shared" si="22"/>
        <v/>
      </c>
      <c r="AD62" s="50" t="str">
        <f t="shared" si="22"/>
        <v/>
      </c>
      <c r="AE62" s="51" t="str">
        <f t="shared" si="22"/>
        <v/>
      </c>
    </row>
    <row r="63" spans="1:31">
      <c r="B63" s="10" t="s">
        <v>108</v>
      </c>
      <c r="C63" s="10" t="s">
        <v>109</v>
      </c>
      <c r="D63" s="10" t="s">
        <v>110</v>
      </c>
      <c r="E63" s="10" t="s">
        <v>111</v>
      </c>
      <c r="F63" s="10" t="s">
        <v>112</v>
      </c>
      <c r="G63" s="10" t="s">
        <v>113</v>
      </c>
      <c r="H63" s="10" t="s">
        <v>114</v>
      </c>
      <c r="I63" s="10"/>
      <c r="J63" s="52" t="s">
        <v>95</v>
      </c>
      <c r="K63" s="61" t="str">
        <f t="shared" ref="K63:AE63" si="23">IFERROR(K37,"")</f>
        <v/>
      </c>
      <c r="L63" s="53" t="str">
        <f t="shared" si="23"/>
        <v/>
      </c>
      <c r="M63" s="54" t="str">
        <f t="shared" si="23"/>
        <v/>
      </c>
      <c r="N63" s="61" t="str">
        <f t="shared" si="23"/>
        <v/>
      </c>
      <c r="O63" s="53" t="str">
        <f t="shared" si="23"/>
        <v/>
      </c>
      <c r="P63" s="54" t="str">
        <f t="shared" si="23"/>
        <v/>
      </c>
      <c r="Q63" s="61" t="str">
        <f t="shared" si="23"/>
        <v/>
      </c>
      <c r="R63" s="53" t="str">
        <f t="shared" si="23"/>
        <v/>
      </c>
      <c r="S63" s="54" t="str">
        <f t="shared" si="23"/>
        <v/>
      </c>
      <c r="T63" s="61" t="str">
        <f t="shared" si="23"/>
        <v/>
      </c>
      <c r="U63" s="53" t="str">
        <f t="shared" si="23"/>
        <v/>
      </c>
      <c r="V63" s="54" t="str">
        <f t="shared" si="23"/>
        <v/>
      </c>
      <c r="W63" s="61" t="str">
        <f t="shared" si="23"/>
        <v/>
      </c>
      <c r="X63" s="53" t="str">
        <f t="shared" si="23"/>
        <v/>
      </c>
      <c r="Y63" s="54" t="str">
        <f t="shared" si="23"/>
        <v/>
      </c>
      <c r="Z63" s="61" t="str">
        <f t="shared" si="23"/>
        <v/>
      </c>
      <c r="AA63" s="53" t="str">
        <f t="shared" si="23"/>
        <v/>
      </c>
      <c r="AB63" s="54" t="str">
        <f t="shared" si="23"/>
        <v/>
      </c>
      <c r="AC63" s="61" t="str">
        <f t="shared" si="23"/>
        <v/>
      </c>
      <c r="AD63" s="53" t="str">
        <f t="shared" si="23"/>
        <v/>
      </c>
      <c r="AE63" s="54" t="str">
        <f t="shared" si="23"/>
        <v/>
      </c>
    </row>
    <row r="64" spans="1:31">
      <c r="A64" s="42" t="s">
        <v>88</v>
      </c>
      <c r="B64" s="43">
        <v>1</v>
      </c>
      <c r="C64" s="43">
        <v>8</v>
      </c>
      <c r="D64" s="43">
        <v>6</v>
      </c>
      <c r="E64" s="43">
        <v>2</v>
      </c>
      <c r="F64" s="43">
        <v>1</v>
      </c>
      <c r="G64" s="28">
        <v>2</v>
      </c>
      <c r="H64" s="35">
        <v>3</v>
      </c>
      <c r="J64" s="55"/>
      <c r="K64" s="62" t="str">
        <f t="shared" ref="K64:AE64" si="24">IFERROR(K38,"")</f>
        <v/>
      </c>
      <c r="L64" s="56" t="str">
        <f t="shared" si="24"/>
        <v/>
      </c>
      <c r="M64" s="57" t="str">
        <f t="shared" si="24"/>
        <v/>
      </c>
      <c r="N64" s="62" t="str">
        <f t="shared" si="24"/>
        <v/>
      </c>
      <c r="O64" s="56" t="str">
        <f t="shared" si="24"/>
        <v/>
      </c>
      <c r="P64" s="57" t="str">
        <f t="shared" si="24"/>
        <v/>
      </c>
      <c r="Q64" s="62" t="str">
        <f t="shared" si="24"/>
        <v/>
      </c>
      <c r="R64" s="56" t="str">
        <f t="shared" si="24"/>
        <v/>
      </c>
      <c r="S64" s="57" t="str">
        <f t="shared" si="24"/>
        <v/>
      </c>
      <c r="T64" s="62" t="str">
        <f t="shared" si="24"/>
        <v/>
      </c>
      <c r="U64" s="56" t="str">
        <f t="shared" si="24"/>
        <v/>
      </c>
      <c r="V64" s="57" t="str">
        <f t="shared" si="24"/>
        <v/>
      </c>
      <c r="W64" s="62" t="str">
        <f t="shared" si="24"/>
        <v/>
      </c>
      <c r="X64" s="56" t="str">
        <f t="shared" si="24"/>
        <v/>
      </c>
      <c r="Y64" s="57" t="str">
        <f t="shared" si="24"/>
        <v/>
      </c>
      <c r="Z64" s="62" t="str">
        <f t="shared" si="24"/>
        <v/>
      </c>
      <c r="AA64" s="56" t="str">
        <f t="shared" si="24"/>
        <v/>
      </c>
      <c r="AB64" s="57" t="str">
        <f t="shared" si="24"/>
        <v/>
      </c>
      <c r="AC64" s="62" t="str">
        <f t="shared" si="24"/>
        <v/>
      </c>
      <c r="AD64" s="56" t="str">
        <f t="shared" si="24"/>
        <v/>
      </c>
      <c r="AE64" s="57" t="str">
        <f t="shared" si="24"/>
        <v/>
      </c>
    </row>
    <row r="65" spans="1:31">
      <c r="A65" s="42" t="s">
        <v>89</v>
      </c>
      <c r="B65" s="43">
        <v>2</v>
      </c>
      <c r="C65" s="43">
        <v>1</v>
      </c>
      <c r="D65" s="43">
        <v>4</v>
      </c>
      <c r="E65" s="43">
        <v>5</v>
      </c>
      <c r="F65" s="43">
        <v>7</v>
      </c>
      <c r="G65" s="28">
        <v>4</v>
      </c>
      <c r="H65" s="35">
        <v>6</v>
      </c>
      <c r="AA65" s="63"/>
      <c r="AB65" s="63"/>
      <c r="AC65" s="63"/>
      <c r="AD65" s="63"/>
      <c r="AE65" s="63"/>
    </row>
    <row r="66" spans="1:31">
      <c r="A66" s="10" t="s">
        <v>90</v>
      </c>
      <c r="B66" s="28">
        <v>3</v>
      </c>
      <c r="C66" s="28">
        <v>2</v>
      </c>
      <c r="D66" s="28">
        <v>5</v>
      </c>
      <c r="E66" s="28">
        <v>3</v>
      </c>
      <c r="F66" s="28">
        <v>4</v>
      </c>
      <c r="G66" s="28">
        <v>5</v>
      </c>
      <c r="H66" s="35">
        <v>2</v>
      </c>
      <c r="J66" s="41"/>
      <c r="K66" s="76" t="s">
        <v>108</v>
      </c>
      <c r="L66" s="76" t="s">
        <v>109</v>
      </c>
      <c r="M66" s="76" t="s">
        <v>110</v>
      </c>
      <c r="N66" s="76" t="s">
        <v>111</v>
      </c>
      <c r="O66" s="76" t="s">
        <v>112</v>
      </c>
      <c r="P66" s="76" t="s">
        <v>113</v>
      </c>
      <c r="Q66" s="76" t="s">
        <v>114</v>
      </c>
      <c r="R66" s="41"/>
      <c r="S66" s="41"/>
      <c r="T66" s="76" t="s">
        <v>108</v>
      </c>
      <c r="U66" s="76" t="s">
        <v>109</v>
      </c>
      <c r="V66" s="76" t="s">
        <v>110</v>
      </c>
      <c r="W66" s="76" t="s">
        <v>111</v>
      </c>
      <c r="X66" s="76" t="s">
        <v>112</v>
      </c>
      <c r="Y66" s="76" t="s">
        <v>113</v>
      </c>
      <c r="Z66" s="76" t="s">
        <v>114</v>
      </c>
      <c r="AA66" s="63"/>
      <c r="AB66" s="63"/>
      <c r="AC66" s="63"/>
      <c r="AD66" s="63"/>
      <c r="AE66" s="63"/>
    </row>
    <row r="67" spans="1:31">
      <c r="A67" s="10" t="s">
        <v>91</v>
      </c>
      <c r="B67" s="28">
        <v>4</v>
      </c>
      <c r="C67" s="28">
        <v>3</v>
      </c>
      <c r="D67" s="28">
        <v>8</v>
      </c>
      <c r="E67" s="28">
        <v>7</v>
      </c>
      <c r="F67" s="28">
        <v>8</v>
      </c>
      <c r="G67" s="28">
        <v>7</v>
      </c>
      <c r="H67" s="35">
        <v>8</v>
      </c>
      <c r="J67" s="76" t="s">
        <v>88</v>
      </c>
      <c r="K67" s="77" t="str">
        <f t="shared" ref="K67:Q74" si="25">INDEX($S$5:$S$12,K5)</f>
        <v>Tornados 1</v>
      </c>
      <c r="L67" s="77" t="str">
        <f t="shared" si="25"/>
        <v>BVR</v>
      </c>
      <c r="M67" s="77" t="str">
        <f t="shared" si="25"/>
        <v>Flying Pins</v>
      </c>
      <c r="N67" s="77" t="str">
        <f t="shared" si="25"/>
        <v>Tornados 2</v>
      </c>
      <c r="O67" s="77" t="str">
        <f t="shared" si="25"/>
        <v>Flying Pins</v>
      </c>
      <c r="P67" s="77" t="str">
        <f t="shared" si="25"/>
        <v>BVR</v>
      </c>
      <c r="Q67" s="77" t="e">
        <f t="shared" si="25"/>
        <v>#VALUE!</v>
      </c>
      <c r="R67" s="41"/>
      <c r="S67" s="76" t="s">
        <v>88</v>
      </c>
      <c r="T67" s="77" t="str">
        <f t="shared" ref="T67:Z74" si="26">IFERROR(K67,"")</f>
        <v>Tornados 1</v>
      </c>
      <c r="U67" s="77" t="str">
        <f t="shared" si="26"/>
        <v>BVR</v>
      </c>
      <c r="V67" s="77" t="str">
        <f t="shared" si="26"/>
        <v>Flying Pins</v>
      </c>
      <c r="W67" s="77" t="str">
        <f t="shared" si="26"/>
        <v>Tornados 2</v>
      </c>
      <c r="X67" s="77" t="str">
        <f t="shared" si="26"/>
        <v>Flying Pins</v>
      </c>
      <c r="Y67" s="77" t="str">
        <f t="shared" si="26"/>
        <v>BVR</v>
      </c>
      <c r="Z67" s="77" t="str">
        <f t="shared" si="26"/>
        <v/>
      </c>
      <c r="AA67" s="63"/>
      <c r="AB67" s="63"/>
      <c r="AC67" s="63"/>
      <c r="AD67" s="63"/>
      <c r="AE67" s="63"/>
    </row>
    <row r="68" spans="1:31">
      <c r="A68" s="42" t="s">
        <v>92</v>
      </c>
      <c r="B68" s="43">
        <v>5</v>
      </c>
      <c r="C68" s="43">
        <v>4</v>
      </c>
      <c r="D68" s="43">
        <v>7</v>
      </c>
      <c r="E68" s="43">
        <v>4</v>
      </c>
      <c r="F68" s="43">
        <v>6</v>
      </c>
      <c r="G68" s="28">
        <v>3</v>
      </c>
      <c r="H68" s="35">
        <v>1</v>
      </c>
      <c r="J68" s="76" t="s">
        <v>89</v>
      </c>
      <c r="K68" s="77" t="str">
        <f t="shared" si="25"/>
        <v>Flying Pins</v>
      </c>
      <c r="L68" s="77" t="str">
        <f t="shared" si="25"/>
        <v>Tornados 1</v>
      </c>
      <c r="M68" s="77" t="str">
        <f t="shared" si="25"/>
        <v>BVR</v>
      </c>
      <c r="N68" s="77" t="str">
        <f t="shared" si="25"/>
        <v>BVR</v>
      </c>
      <c r="O68" s="77" t="str">
        <f t="shared" si="25"/>
        <v>Tornados 2</v>
      </c>
      <c r="P68" s="77" t="str">
        <f t="shared" si="25"/>
        <v>Flying Pins</v>
      </c>
      <c r="Q68" s="77" t="e">
        <f t="shared" si="25"/>
        <v>#VALUE!</v>
      </c>
      <c r="R68" s="41"/>
      <c r="S68" s="76" t="s">
        <v>89</v>
      </c>
      <c r="T68" s="77" t="str">
        <f t="shared" si="26"/>
        <v>Flying Pins</v>
      </c>
      <c r="U68" s="77" t="str">
        <f t="shared" si="26"/>
        <v>Tornados 1</v>
      </c>
      <c r="V68" s="77" t="str">
        <f t="shared" si="26"/>
        <v>BVR</v>
      </c>
      <c r="W68" s="77" t="str">
        <f t="shared" si="26"/>
        <v>BVR</v>
      </c>
      <c r="X68" s="77" t="str">
        <f t="shared" si="26"/>
        <v>Tornados 2</v>
      </c>
      <c r="Y68" s="77" t="str">
        <f t="shared" si="26"/>
        <v>Flying Pins</v>
      </c>
      <c r="Z68" s="77" t="str">
        <f t="shared" si="26"/>
        <v/>
      </c>
      <c r="AA68" s="63"/>
      <c r="AB68" s="63"/>
      <c r="AC68" s="63"/>
      <c r="AD68" s="63"/>
      <c r="AE68" s="63"/>
    </row>
    <row r="69" spans="1:31">
      <c r="A69" s="42" t="s">
        <v>93</v>
      </c>
      <c r="B69" s="43">
        <v>6</v>
      </c>
      <c r="C69" s="43">
        <v>5</v>
      </c>
      <c r="D69" s="43">
        <v>2</v>
      </c>
      <c r="E69" s="43">
        <v>1</v>
      </c>
      <c r="F69" s="43">
        <v>2</v>
      </c>
      <c r="G69" s="28">
        <v>8</v>
      </c>
      <c r="H69" s="35">
        <v>5</v>
      </c>
      <c r="J69" s="76" t="s">
        <v>90</v>
      </c>
      <c r="K69" s="77" t="str">
        <f t="shared" si="25"/>
        <v>BVR</v>
      </c>
      <c r="L69" s="77" t="str">
        <f t="shared" si="25"/>
        <v>Tornados 2</v>
      </c>
      <c r="M69" s="77" t="str">
        <f t="shared" si="25"/>
        <v>Tornados 2</v>
      </c>
      <c r="N69" s="77" t="str">
        <f t="shared" si="25"/>
        <v>Flying Pins</v>
      </c>
      <c r="O69" s="77" t="str">
        <f t="shared" si="25"/>
        <v>Tornados 1</v>
      </c>
      <c r="P69" s="77" t="str">
        <f t="shared" si="25"/>
        <v>Tornados 2</v>
      </c>
      <c r="Q69" s="77" t="e">
        <f t="shared" si="25"/>
        <v>#VALUE!</v>
      </c>
      <c r="R69" s="41"/>
      <c r="S69" s="76" t="s">
        <v>90</v>
      </c>
      <c r="T69" s="77" t="str">
        <f t="shared" si="26"/>
        <v>BVR</v>
      </c>
      <c r="U69" s="77" t="str">
        <f t="shared" si="26"/>
        <v>Tornados 2</v>
      </c>
      <c r="V69" s="77" t="str">
        <f t="shared" si="26"/>
        <v>Tornados 2</v>
      </c>
      <c r="W69" s="77" t="str">
        <f t="shared" si="26"/>
        <v>Flying Pins</v>
      </c>
      <c r="X69" s="77" t="str">
        <f t="shared" si="26"/>
        <v>Tornados 1</v>
      </c>
      <c r="Y69" s="77" t="str">
        <f t="shared" si="26"/>
        <v>Tornados 2</v>
      </c>
      <c r="Z69" s="77" t="str">
        <f t="shared" si="26"/>
        <v/>
      </c>
      <c r="AA69" s="63"/>
      <c r="AB69" s="63"/>
      <c r="AC69" s="63"/>
      <c r="AD69" s="63"/>
      <c r="AE69" s="63"/>
    </row>
    <row r="70" spans="1:31">
      <c r="A70" s="42" t="s">
        <v>94</v>
      </c>
      <c r="B70" s="28">
        <v>7</v>
      </c>
      <c r="C70" s="28">
        <v>6</v>
      </c>
      <c r="D70" s="28">
        <v>1</v>
      </c>
      <c r="E70" s="28">
        <v>6</v>
      </c>
      <c r="F70" s="28">
        <v>3</v>
      </c>
      <c r="G70" s="28">
        <v>1</v>
      </c>
      <c r="H70" s="35">
        <v>4</v>
      </c>
      <c r="J70" s="76" t="s">
        <v>91</v>
      </c>
      <c r="K70" s="77" t="str">
        <f t="shared" si="25"/>
        <v>Tornados 2</v>
      </c>
      <c r="L70" s="77" t="str">
        <f t="shared" si="25"/>
        <v>Flying Pins</v>
      </c>
      <c r="M70" s="77" t="str">
        <f t="shared" si="25"/>
        <v>Tornados 1</v>
      </c>
      <c r="N70" s="77" t="str">
        <f t="shared" si="25"/>
        <v>Tornados 1</v>
      </c>
      <c r="O70" s="77" t="str">
        <f t="shared" si="25"/>
        <v>BVR</v>
      </c>
      <c r="P70" s="77" t="str">
        <f t="shared" si="25"/>
        <v>Tornados 1</v>
      </c>
      <c r="Q70" s="77" t="e">
        <f t="shared" si="25"/>
        <v>#VALUE!</v>
      </c>
      <c r="R70" s="41"/>
      <c r="S70" s="76" t="s">
        <v>91</v>
      </c>
      <c r="T70" s="77" t="str">
        <f t="shared" si="26"/>
        <v>Tornados 2</v>
      </c>
      <c r="U70" s="77" t="str">
        <f t="shared" si="26"/>
        <v>Flying Pins</v>
      </c>
      <c r="V70" s="77" t="str">
        <f t="shared" si="26"/>
        <v>Tornados 1</v>
      </c>
      <c r="W70" s="77" t="str">
        <f t="shared" si="26"/>
        <v>Tornados 1</v>
      </c>
      <c r="X70" s="77" t="str">
        <f t="shared" si="26"/>
        <v>BVR</v>
      </c>
      <c r="Y70" s="77" t="str">
        <f t="shared" si="26"/>
        <v>Tornados 1</v>
      </c>
      <c r="Z70" s="77" t="str">
        <f t="shared" si="26"/>
        <v/>
      </c>
    </row>
    <row r="71" spans="1:31">
      <c r="A71" s="42" t="s">
        <v>95</v>
      </c>
      <c r="B71" s="28">
        <v>8</v>
      </c>
      <c r="C71" s="28">
        <v>7</v>
      </c>
      <c r="D71" s="28">
        <v>3</v>
      </c>
      <c r="E71" s="28">
        <v>8</v>
      </c>
      <c r="F71" s="28">
        <v>5</v>
      </c>
      <c r="G71" s="28">
        <v>6</v>
      </c>
      <c r="H71" s="35">
        <v>7</v>
      </c>
      <c r="J71" s="76" t="s">
        <v>92</v>
      </c>
      <c r="K71" s="77" t="e">
        <f t="shared" si="25"/>
        <v>#VALUE!</v>
      </c>
      <c r="L71" s="77" t="e">
        <f t="shared" si="25"/>
        <v>#VALUE!</v>
      </c>
      <c r="M71" s="77" t="e">
        <f t="shared" si="25"/>
        <v>#VALUE!</v>
      </c>
      <c r="N71" s="77" t="e">
        <f t="shared" si="25"/>
        <v>#VALUE!</v>
      </c>
      <c r="O71" s="77" t="e">
        <f t="shared" si="25"/>
        <v>#VALUE!</v>
      </c>
      <c r="P71" s="77" t="e">
        <f t="shared" si="25"/>
        <v>#VALUE!</v>
      </c>
      <c r="Q71" s="77" t="e">
        <f t="shared" si="25"/>
        <v>#VALUE!</v>
      </c>
      <c r="S71" s="76" t="s">
        <v>92</v>
      </c>
      <c r="T71" s="77" t="str">
        <f t="shared" si="26"/>
        <v/>
      </c>
      <c r="U71" s="77" t="str">
        <f t="shared" si="26"/>
        <v/>
      </c>
      <c r="V71" s="77" t="str">
        <f t="shared" si="26"/>
        <v/>
      </c>
      <c r="W71" s="77" t="str">
        <f t="shared" si="26"/>
        <v/>
      </c>
      <c r="X71" s="77" t="str">
        <f t="shared" si="26"/>
        <v/>
      </c>
      <c r="Y71" s="77" t="str">
        <f t="shared" si="26"/>
        <v/>
      </c>
      <c r="Z71" s="77" t="str">
        <f t="shared" si="26"/>
        <v/>
      </c>
    </row>
    <row r="72" spans="1:31">
      <c r="J72" s="76" t="s">
        <v>93</v>
      </c>
      <c r="K72" s="77" t="e">
        <f t="shared" si="25"/>
        <v>#VALUE!</v>
      </c>
      <c r="L72" s="77" t="e">
        <f t="shared" si="25"/>
        <v>#VALUE!</v>
      </c>
      <c r="M72" s="77" t="e">
        <f t="shared" si="25"/>
        <v>#VALUE!</v>
      </c>
      <c r="N72" s="77" t="e">
        <f t="shared" si="25"/>
        <v>#VALUE!</v>
      </c>
      <c r="O72" s="77" t="e">
        <f t="shared" si="25"/>
        <v>#VALUE!</v>
      </c>
      <c r="P72" s="77" t="e">
        <f t="shared" si="25"/>
        <v>#VALUE!</v>
      </c>
      <c r="Q72" s="77" t="e">
        <f t="shared" si="25"/>
        <v>#VALUE!</v>
      </c>
      <c r="S72" s="76" t="s">
        <v>93</v>
      </c>
      <c r="T72" s="77" t="str">
        <f t="shared" si="26"/>
        <v/>
      </c>
      <c r="U72" s="77" t="str">
        <f t="shared" si="26"/>
        <v/>
      </c>
      <c r="V72" s="77" t="str">
        <f t="shared" si="26"/>
        <v/>
      </c>
      <c r="W72" s="77" t="str">
        <f t="shared" si="26"/>
        <v/>
      </c>
      <c r="X72" s="77" t="str">
        <f t="shared" si="26"/>
        <v/>
      </c>
      <c r="Y72" s="77" t="str">
        <f t="shared" si="26"/>
        <v/>
      </c>
      <c r="Z72" s="77" t="str">
        <f t="shared" si="26"/>
        <v/>
      </c>
    </row>
    <row r="73" spans="1:31">
      <c r="J73" s="76" t="s">
        <v>94</v>
      </c>
      <c r="K73" s="77" t="e">
        <f t="shared" si="25"/>
        <v>#VALUE!</v>
      </c>
      <c r="L73" s="77" t="e">
        <f t="shared" si="25"/>
        <v>#VALUE!</v>
      </c>
      <c r="M73" s="77" t="e">
        <f t="shared" si="25"/>
        <v>#VALUE!</v>
      </c>
      <c r="N73" s="77" t="e">
        <f t="shared" si="25"/>
        <v>#VALUE!</v>
      </c>
      <c r="O73" s="77" t="e">
        <f t="shared" si="25"/>
        <v>#VALUE!</v>
      </c>
      <c r="P73" s="77" t="e">
        <f t="shared" si="25"/>
        <v>#VALUE!</v>
      </c>
      <c r="Q73" s="77" t="e">
        <f t="shared" si="25"/>
        <v>#VALUE!</v>
      </c>
      <c r="S73" s="76" t="s">
        <v>94</v>
      </c>
      <c r="T73" s="77" t="str">
        <f t="shared" si="26"/>
        <v/>
      </c>
      <c r="U73" s="77" t="str">
        <f t="shared" si="26"/>
        <v/>
      </c>
      <c r="V73" s="77" t="str">
        <f t="shared" si="26"/>
        <v/>
      </c>
      <c r="W73" s="77" t="str">
        <f t="shared" si="26"/>
        <v/>
      </c>
      <c r="X73" s="77" t="str">
        <f t="shared" si="26"/>
        <v/>
      </c>
      <c r="Y73" s="77" t="str">
        <f t="shared" si="26"/>
        <v/>
      </c>
      <c r="Z73" s="77" t="str">
        <f t="shared" si="26"/>
        <v/>
      </c>
    </row>
    <row r="74" spans="1:31">
      <c r="J74" s="76" t="s">
        <v>95</v>
      </c>
      <c r="K74" s="77" t="e">
        <f t="shared" si="25"/>
        <v>#VALUE!</v>
      </c>
      <c r="L74" s="77" t="e">
        <f t="shared" si="25"/>
        <v>#VALUE!</v>
      </c>
      <c r="M74" s="77" t="e">
        <f t="shared" si="25"/>
        <v>#VALUE!</v>
      </c>
      <c r="N74" s="77" t="e">
        <f t="shared" si="25"/>
        <v>#VALUE!</v>
      </c>
      <c r="O74" s="77" t="e">
        <f t="shared" si="25"/>
        <v>#VALUE!</v>
      </c>
      <c r="P74" s="77" t="e">
        <f t="shared" si="25"/>
        <v>#VALUE!</v>
      </c>
      <c r="Q74" s="77" t="e">
        <f t="shared" si="25"/>
        <v>#VALUE!</v>
      </c>
      <c r="S74" s="76" t="s">
        <v>95</v>
      </c>
      <c r="T74" s="77" t="str">
        <f t="shared" si="26"/>
        <v/>
      </c>
      <c r="U74" s="77" t="str">
        <f t="shared" si="26"/>
        <v/>
      </c>
      <c r="V74" s="77" t="str">
        <f t="shared" si="26"/>
        <v/>
      </c>
      <c r="W74" s="77" t="str">
        <f t="shared" si="26"/>
        <v/>
      </c>
      <c r="X74" s="77" t="str">
        <f t="shared" si="26"/>
        <v/>
      </c>
      <c r="Y74" s="77" t="str">
        <f t="shared" si="26"/>
        <v/>
      </c>
      <c r="Z74" s="77" t="str">
        <f t="shared" si="26"/>
        <v/>
      </c>
    </row>
  </sheetData>
  <customSheetViews>
    <customSheetView guid="{7603320A-D9DD-42C4-AEF2-A3CC8B1951AB}" topLeftCell="F37">
      <selection activeCell="O53" sqref="O53"/>
      <pageSetup paperSize="9" orientation="portrait"/>
    </customSheetView>
  </customSheetView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topLeftCell="A34" zoomScale="80" zoomScaleNormal="80" zoomScalePageLayoutView="80" workbookViewId="0">
      <selection activeCell="F66" sqref="F66"/>
    </sheetView>
  </sheetViews>
  <sheetFormatPr baseColWidth="10" defaultRowHeight="14" x14ac:dyDescent="0"/>
  <cols>
    <col min="1" max="2" width="10.83203125" style="35"/>
    <col min="3" max="3" width="11.5" style="35" bestFit="1" customWidth="1"/>
    <col min="4" max="5" width="10.83203125" style="35"/>
    <col min="6" max="6" width="4.1640625" style="35" customWidth="1"/>
    <col min="7" max="8" width="10.83203125" style="35"/>
    <col min="9" max="9" width="4.1640625" style="35" customWidth="1"/>
    <col min="10" max="11" width="10.83203125" style="35"/>
    <col min="12" max="12" width="10.83203125" style="82"/>
    <col min="13" max="15" width="10.83203125" style="35"/>
    <col min="16" max="16" width="10.83203125" style="82"/>
    <col min="17" max="16384" width="10.83203125" style="35"/>
  </cols>
  <sheetData>
    <row r="1" spans="1:18" ht="20">
      <c r="A1" s="78" t="s">
        <v>108</v>
      </c>
    </row>
    <row r="2" spans="1:18">
      <c r="B2" s="35" t="s">
        <v>128</v>
      </c>
      <c r="C2" s="35" t="s">
        <v>102</v>
      </c>
      <c r="D2" s="35" t="s">
        <v>103</v>
      </c>
      <c r="E2" s="35" t="s">
        <v>129</v>
      </c>
      <c r="G2" s="35" t="s">
        <v>126</v>
      </c>
      <c r="H2" s="35" t="s">
        <v>127</v>
      </c>
      <c r="J2" s="35" t="s">
        <v>128</v>
      </c>
      <c r="K2" s="35" t="s">
        <v>102</v>
      </c>
      <c r="L2" s="82" t="s">
        <v>103</v>
      </c>
      <c r="M2" s="35" t="s">
        <v>104</v>
      </c>
      <c r="N2" s="35" t="s">
        <v>129</v>
      </c>
      <c r="O2" s="35" t="s">
        <v>102</v>
      </c>
      <c r="P2" s="82" t="s">
        <v>103</v>
      </c>
      <c r="R2" s="47" t="s">
        <v>131</v>
      </c>
    </row>
    <row r="3" spans="1:18">
      <c r="A3" s="4">
        <v>1</v>
      </c>
      <c r="B3" s="4" t="str">
        <f>'Tag 1'!A3</f>
        <v>Tornados 1</v>
      </c>
      <c r="C3" s="4">
        <f>'Tag 1'!O2</f>
        <v>2401</v>
      </c>
      <c r="D3" s="79">
        <f>'Tag 1'!Q2</f>
        <v>200.08333333333334</v>
      </c>
      <c r="E3" s="4">
        <f>'Tag 1'!P2+'Tag 1'!P3+'Tag 1'!P4</f>
        <v>12</v>
      </c>
      <c r="F3" s="80"/>
      <c r="G3" s="35">
        <f>RANK(C3,C$3:C$10)</f>
        <v>1</v>
      </c>
      <c r="H3" s="35">
        <f>MATCH(A3,G$3:G$10,0)</f>
        <v>1</v>
      </c>
      <c r="J3" s="35" t="str">
        <f>IF(B3="","",INDEX(B$3:B$10,H3))</f>
        <v>Tornados 1</v>
      </c>
      <c r="K3" s="35">
        <f t="shared" ref="K3:K10" si="0">INDEX(C$3:C$10,H3)</f>
        <v>2401</v>
      </c>
      <c r="L3" s="82">
        <f>INDEX(D$3:D$10,H3)</f>
        <v>200.08333333333334</v>
      </c>
      <c r="M3" s="35">
        <v>150</v>
      </c>
      <c r="N3" s="35">
        <f>IF(B3="","",INDEX(E$3:E$10,H3))</f>
        <v>12</v>
      </c>
      <c r="O3" s="35">
        <f>IF(B3="","",K3+M3)</f>
        <v>2551</v>
      </c>
      <c r="P3" s="82">
        <f>IF(B3="","",O3/N3)</f>
        <v>212.58333333333334</v>
      </c>
      <c r="R3" s="35">
        <f>MATCH(C80,J$3:J$10,0)</f>
        <v>1</v>
      </c>
    </row>
    <row r="4" spans="1:18">
      <c r="A4" s="4">
        <v>2</v>
      </c>
      <c r="B4" s="4" t="str">
        <f>'Tag 1'!A12</f>
        <v>Flying Pins</v>
      </c>
      <c r="C4" s="4">
        <f>'Tag 1'!O11</f>
        <v>2208</v>
      </c>
      <c r="D4" s="79">
        <f>'Tag 1'!Q11</f>
        <v>184</v>
      </c>
      <c r="E4" s="4">
        <f>'Tag 1'!P11+'Tag 1'!P12+'Tag 1'!P13</f>
        <v>12</v>
      </c>
      <c r="F4" s="80"/>
      <c r="G4" s="35">
        <f t="shared" ref="G4:G9" si="1">RANK(C4,C$3:C$10)</f>
        <v>4</v>
      </c>
      <c r="H4" s="35">
        <f t="shared" ref="H4:H10" si="2">MATCH(A4,G$3:G$10,0)</f>
        <v>4</v>
      </c>
      <c r="J4" s="47" t="str">
        <f t="shared" ref="J4:J10" si="3">IF(B4="","",INDEX(B$3:B$10,H4))</f>
        <v>Tornados 2</v>
      </c>
      <c r="K4" s="35">
        <f t="shared" si="0"/>
        <v>2355</v>
      </c>
      <c r="L4" s="82">
        <f t="shared" ref="L4:L10" si="4">INDEX(D$3:D$10,H4)</f>
        <v>196.25</v>
      </c>
      <c r="M4" s="35">
        <v>120</v>
      </c>
      <c r="N4" s="47">
        <f t="shared" ref="N4:N10" si="5">IF(B4="","",INDEX(E$3:E$10,H4))</f>
        <v>12</v>
      </c>
      <c r="O4" s="47">
        <f t="shared" ref="O4:O10" si="6">IF(B4="","",K4+M4)</f>
        <v>2475</v>
      </c>
      <c r="P4" s="82">
        <f t="shared" ref="P4:P10" si="7">IF(B4="","",O4/N4)</f>
        <v>206.25</v>
      </c>
      <c r="R4" s="47">
        <f t="shared" ref="R4:R10" si="8">MATCH(C81,J$3:J$10,0)</f>
        <v>4</v>
      </c>
    </row>
    <row r="5" spans="1:18">
      <c r="A5" s="4">
        <v>3</v>
      </c>
      <c r="B5" s="4" t="str">
        <f>'Tag 1'!A21</f>
        <v>BVR</v>
      </c>
      <c r="C5" s="4">
        <f>'Tag 1'!O20</f>
        <v>2246</v>
      </c>
      <c r="D5" s="79">
        <f>'Tag 1'!Q20</f>
        <v>187.16666666666666</v>
      </c>
      <c r="E5" s="4">
        <f>'Tag 1'!P20+'Tag 1'!P21+'Tag 1'!P22</f>
        <v>12</v>
      </c>
      <c r="F5" s="80"/>
      <c r="G5" s="35">
        <f t="shared" si="1"/>
        <v>3</v>
      </c>
      <c r="H5" s="35">
        <f t="shared" si="2"/>
        <v>3</v>
      </c>
      <c r="J5" s="47" t="str">
        <f t="shared" si="3"/>
        <v>BVR</v>
      </c>
      <c r="K5" s="35">
        <f t="shared" si="0"/>
        <v>2246</v>
      </c>
      <c r="L5" s="82">
        <f t="shared" si="4"/>
        <v>187.16666666666666</v>
      </c>
      <c r="M5" s="35">
        <v>90</v>
      </c>
      <c r="N5" s="47">
        <f t="shared" si="5"/>
        <v>12</v>
      </c>
      <c r="O5" s="47">
        <f t="shared" si="6"/>
        <v>2336</v>
      </c>
      <c r="P5" s="82">
        <f t="shared" si="7"/>
        <v>194.66666666666666</v>
      </c>
      <c r="R5" s="47">
        <f t="shared" si="8"/>
        <v>3</v>
      </c>
    </row>
    <row r="6" spans="1:18">
      <c r="A6" s="4">
        <v>4</v>
      </c>
      <c r="B6" s="4" t="str">
        <f>'Tag 1'!A30</f>
        <v>Tornados 2</v>
      </c>
      <c r="C6" s="4">
        <f>'Tag 1'!O29</f>
        <v>2355</v>
      </c>
      <c r="D6" s="79">
        <f>'Tag 1'!Q29</f>
        <v>196.25</v>
      </c>
      <c r="E6" s="4">
        <f>'Tag 1'!P29+'Tag 1'!P30+'Tag 1'!P31</f>
        <v>12</v>
      </c>
      <c r="F6" s="80"/>
      <c r="G6" s="35">
        <f t="shared" si="1"/>
        <v>2</v>
      </c>
      <c r="H6" s="35">
        <f t="shared" si="2"/>
        <v>2</v>
      </c>
      <c r="J6" s="47" t="str">
        <f t="shared" si="3"/>
        <v>Flying Pins</v>
      </c>
      <c r="K6" s="35">
        <f t="shared" si="0"/>
        <v>2208</v>
      </c>
      <c r="L6" s="82">
        <f t="shared" si="4"/>
        <v>184</v>
      </c>
      <c r="M6" s="35">
        <v>70</v>
      </c>
      <c r="N6" s="47">
        <f t="shared" si="5"/>
        <v>12</v>
      </c>
      <c r="O6" s="47">
        <f t="shared" si="6"/>
        <v>2278</v>
      </c>
      <c r="P6" s="82">
        <f t="shared" si="7"/>
        <v>189.83333333333334</v>
      </c>
      <c r="R6" s="47">
        <f t="shared" si="8"/>
        <v>2</v>
      </c>
    </row>
    <row r="7" spans="1:18">
      <c r="A7" s="4">
        <v>5</v>
      </c>
      <c r="B7" s="4" t="str">
        <f>'Tag 1'!A38</f>
        <v/>
      </c>
      <c r="C7" s="4" t="str">
        <f>'Tag 1'!O37</f>
        <v/>
      </c>
      <c r="D7" s="79" t="str">
        <f>'Tag 1'!Q37</f>
        <v/>
      </c>
      <c r="E7" s="4">
        <f>'Tag 1'!P37+'Tag 1'!P38+'Tag 1'!P39</f>
        <v>0</v>
      </c>
      <c r="F7" s="80"/>
      <c r="G7" s="35" t="e">
        <f t="shared" si="1"/>
        <v>#VALUE!</v>
      </c>
      <c r="H7" s="35" t="e">
        <f t="shared" si="2"/>
        <v>#N/A</v>
      </c>
      <c r="J7" s="47" t="str">
        <f t="shared" si="3"/>
        <v/>
      </c>
      <c r="K7" s="35" t="e">
        <f t="shared" si="0"/>
        <v>#N/A</v>
      </c>
      <c r="L7" s="82" t="e">
        <f t="shared" si="4"/>
        <v>#N/A</v>
      </c>
      <c r="M7" s="35">
        <v>50</v>
      </c>
      <c r="N7" s="47" t="str">
        <f t="shared" si="5"/>
        <v/>
      </c>
      <c r="O7" s="47" t="str">
        <f t="shared" si="6"/>
        <v/>
      </c>
      <c r="P7" s="82" t="str">
        <f t="shared" si="7"/>
        <v/>
      </c>
      <c r="R7" s="47">
        <f t="shared" si="8"/>
        <v>5</v>
      </c>
    </row>
    <row r="8" spans="1:18">
      <c r="A8" s="4">
        <v>6</v>
      </c>
      <c r="B8" s="4" t="str">
        <f>'Tag 1'!A47</f>
        <v/>
      </c>
      <c r="C8" s="4" t="str">
        <f>'Tag 1'!O46</f>
        <v/>
      </c>
      <c r="D8" s="79" t="str">
        <f>'Tag 1'!Q46</f>
        <v/>
      </c>
      <c r="E8" s="4">
        <f>'Tag 1'!P46+'Tag 1'!P47+'Tag 1'!P48</f>
        <v>0</v>
      </c>
      <c r="F8" s="80"/>
      <c r="G8" s="35" t="e">
        <f t="shared" si="1"/>
        <v>#VALUE!</v>
      </c>
      <c r="H8" s="35" t="e">
        <f t="shared" si="2"/>
        <v>#N/A</v>
      </c>
      <c r="J8" s="47" t="str">
        <f t="shared" si="3"/>
        <v/>
      </c>
      <c r="K8" s="35" t="e">
        <f t="shared" si="0"/>
        <v>#N/A</v>
      </c>
      <c r="L8" s="82" t="e">
        <f t="shared" si="4"/>
        <v>#N/A</v>
      </c>
      <c r="M8" s="35">
        <v>30</v>
      </c>
      <c r="N8" s="47" t="str">
        <f t="shared" si="5"/>
        <v/>
      </c>
      <c r="O8" s="47" t="str">
        <f t="shared" si="6"/>
        <v/>
      </c>
      <c r="P8" s="82" t="str">
        <f t="shared" si="7"/>
        <v/>
      </c>
      <c r="R8" s="47">
        <f t="shared" si="8"/>
        <v>5</v>
      </c>
    </row>
    <row r="9" spans="1:18">
      <c r="A9" s="4">
        <v>7</v>
      </c>
      <c r="B9" s="4" t="str">
        <f>'Tag 1'!A56</f>
        <v/>
      </c>
      <c r="C9" s="4" t="str">
        <f>'Tag 1'!O55</f>
        <v/>
      </c>
      <c r="D9" s="79" t="str">
        <f>'Tag 1'!Q55</f>
        <v/>
      </c>
      <c r="E9" s="4">
        <f>'Tag 1'!P55+'Tag 1'!P56+'Tag 1'!P57</f>
        <v>0</v>
      </c>
      <c r="F9" s="80"/>
      <c r="G9" s="35" t="e">
        <f t="shared" si="1"/>
        <v>#VALUE!</v>
      </c>
      <c r="H9" s="35" t="e">
        <f t="shared" si="2"/>
        <v>#N/A</v>
      </c>
      <c r="J9" s="47" t="str">
        <f t="shared" si="3"/>
        <v/>
      </c>
      <c r="K9" s="35" t="e">
        <f t="shared" si="0"/>
        <v>#N/A</v>
      </c>
      <c r="L9" s="82" t="e">
        <f t="shared" si="4"/>
        <v>#N/A</v>
      </c>
      <c r="M9" s="35">
        <v>20</v>
      </c>
      <c r="N9" s="47" t="str">
        <f t="shared" si="5"/>
        <v/>
      </c>
      <c r="O9" s="47" t="str">
        <f t="shared" si="6"/>
        <v/>
      </c>
      <c r="P9" s="82" t="str">
        <f t="shared" si="7"/>
        <v/>
      </c>
      <c r="R9" s="47">
        <f t="shared" si="8"/>
        <v>5</v>
      </c>
    </row>
    <row r="10" spans="1:18">
      <c r="A10" s="4">
        <v>8</v>
      </c>
      <c r="B10" s="4" t="str">
        <f>'Tag 1'!A65</f>
        <v/>
      </c>
      <c r="C10" s="4" t="str">
        <f>'Tag 1'!O64</f>
        <v/>
      </c>
      <c r="D10" s="79" t="str">
        <f>'Tag 1'!Q64</f>
        <v/>
      </c>
      <c r="E10" s="4">
        <f>'Tag 1'!P64+'Tag 1'!P65+'Tag 1'!P66</f>
        <v>0</v>
      </c>
      <c r="F10" s="80"/>
      <c r="G10" s="35" t="e">
        <f>RANK(C10,C$3:C$10)</f>
        <v>#VALUE!</v>
      </c>
      <c r="H10" s="35" t="e">
        <f t="shared" si="2"/>
        <v>#N/A</v>
      </c>
      <c r="J10" s="47" t="str">
        <f t="shared" si="3"/>
        <v/>
      </c>
      <c r="K10" s="35" t="e">
        <f t="shared" si="0"/>
        <v>#N/A</v>
      </c>
      <c r="L10" s="82" t="e">
        <f t="shared" si="4"/>
        <v>#N/A</v>
      </c>
      <c r="M10" s="35">
        <v>10</v>
      </c>
      <c r="N10" s="47" t="str">
        <f t="shared" si="5"/>
        <v/>
      </c>
      <c r="O10" s="47" t="str">
        <f t="shared" si="6"/>
        <v/>
      </c>
      <c r="P10" s="82" t="str">
        <f t="shared" si="7"/>
        <v/>
      </c>
      <c r="R10" s="47">
        <f t="shared" si="8"/>
        <v>5</v>
      </c>
    </row>
    <row r="12" spans="1:18" s="47" customFormat="1" ht="20">
      <c r="A12" s="78" t="s">
        <v>109</v>
      </c>
      <c r="L12" s="82"/>
      <c r="P12" s="82"/>
    </row>
    <row r="13" spans="1:18" s="47" customFormat="1">
      <c r="B13" s="47" t="s">
        <v>128</v>
      </c>
      <c r="C13" s="47" t="s">
        <v>102</v>
      </c>
      <c r="D13" s="47" t="s">
        <v>103</v>
      </c>
      <c r="E13" s="47" t="s">
        <v>129</v>
      </c>
      <c r="G13" s="47" t="s">
        <v>126</v>
      </c>
      <c r="H13" s="47" t="s">
        <v>127</v>
      </c>
      <c r="J13" s="47" t="s">
        <v>128</v>
      </c>
      <c r="K13" s="47" t="s">
        <v>102</v>
      </c>
      <c r="L13" s="82" t="s">
        <v>103</v>
      </c>
      <c r="M13" s="47" t="s">
        <v>104</v>
      </c>
      <c r="N13" s="47" t="s">
        <v>129</v>
      </c>
      <c r="O13" s="47" t="s">
        <v>102</v>
      </c>
      <c r="P13" s="82" t="s">
        <v>103</v>
      </c>
      <c r="R13" s="47" t="s">
        <v>127</v>
      </c>
    </row>
    <row r="14" spans="1:18" s="47" customFormat="1">
      <c r="A14" s="4">
        <v>1</v>
      </c>
      <c r="B14" s="4" t="str">
        <f>'Tag 2'!A3</f>
        <v>BVR</v>
      </c>
      <c r="C14" s="4">
        <f>'Tag 2'!O2</f>
        <v>2602</v>
      </c>
      <c r="D14" s="79">
        <f>'Tag 2'!Q2</f>
        <v>216.83333333333334</v>
      </c>
      <c r="E14" s="4">
        <f>'Tag 2'!P2+'Tag 2'!P3+'Tag 2'!P4</f>
        <v>12</v>
      </c>
      <c r="F14" s="80"/>
      <c r="G14" s="47">
        <f>RANK(C14,C$14:C$21)</f>
        <v>1</v>
      </c>
      <c r="H14" s="47">
        <f>MATCH(A14,G$14:G$21,0)</f>
        <v>1</v>
      </c>
      <c r="J14" s="47" t="str">
        <f>IF(B14="","",INDEX(B$14:B$21,H14))</f>
        <v>BVR</v>
      </c>
      <c r="K14" s="47">
        <f>INDEX(C$14:C$21,H14)</f>
        <v>2602</v>
      </c>
      <c r="L14" s="82">
        <f>INDEX(D$14:D$21,H14)</f>
        <v>216.83333333333334</v>
      </c>
      <c r="M14" s="47">
        <v>150</v>
      </c>
      <c r="N14" s="47">
        <f>IF(B14="","",INDEX(E$14:E$21,H14))</f>
        <v>12</v>
      </c>
      <c r="O14" s="47">
        <f>IF(B14="","",K14+M14)</f>
        <v>2752</v>
      </c>
      <c r="P14" s="82">
        <f>IF(B14="","",O14/N14)</f>
        <v>229.33333333333334</v>
      </c>
      <c r="R14" s="47">
        <f>MATCH(C80,J$14:J$21,0)</f>
        <v>4</v>
      </c>
    </row>
    <row r="15" spans="1:18" s="47" customFormat="1">
      <c r="A15" s="4">
        <v>2</v>
      </c>
      <c r="B15" s="4" t="str">
        <f>'Tag 2'!A14</f>
        <v>Tornados 1</v>
      </c>
      <c r="C15" s="4">
        <f>'Tag 2'!O13</f>
        <v>2286</v>
      </c>
      <c r="D15" s="79">
        <f>'Tag 2'!Q13</f>
        <v>190.5</v>
      </c>
      <c r="E15" s="4">
        <f>'Tag 2'!P13+'Tag 2'!P14+'Tag 2'!P15</f>
        <v>12</v>
      </c>
      <c r="F15" s="80"/>
      <c r="G15" s="47">
        <f t="shared" ref="G15:G21" si="9">RANK(C15,C$14:C$21)</f>
        <v>4</v>
      </c>
      <c r="H15" s="47">
        <f t="shared" ref="H15:H21" si="10">MATCH(A15,G$14:G$21,0)</f>
        <v>3</v>
      </c>
      <c r="J15" s="47" t="str">
        <f t="shared" ref="J15:J21" si="11">IF(B15="","",INDEX(B$14:B$21,H15))</f>
        <v>Tornados 2</v>
      </c>
      <c r="K15" s="47">
        <f t="shared" ref="K15:K21" si="12">INDEX(C$14:C$21,H15)</f>
        <v>2588</v>
      </c>
      <c r="L15" s="82">
        <f t="shared" ref="L15:L21" si="13">INDEX(D$14:D$21,H15)</f>
        <v>215.66666666666666</v>
      </c>
      <c r="M15" s="47">
        <v>120</v>
      </c>
      <c r="N15" s="47">
        <f t="shared" ref="N15:N21" si="14">IF(B15="","",INDEX(E$14:E$21,H15))</f>
        <v>12</v>
      </c>
      <c r="O15" s="47">
        <f t="shared" ref="O15:O21" si="15">IF(B15="","",K15+M15)</f>
        <v>2708</v>
      </c>
      <c r="P15" s="82">
        <f t="shared" ref="P15:P21" si="16">IF(B15="","",O15/N15)</f>
        <v>225.66666666666666</v>
      </c>
      <c r="R15" s="47">
        <f t="shared" ref="R15:R21" si="17">MATCH(C81,J$14:J$21,0)</f>
        <v>3</v>
      </c>
    </row>
    <row r="16" spans="1:18" s="47" customFormat="1">
      <c r="A16" s="4">
        <v>3</v>
      </c>
      <c r="B16" s="4" t="str">
        <f>'Tag 2'!A25</f>
        <v>Tornados 2</v>
      </c>
      <c r="C16" s="4">
        <f>'Tag 2'!O24</f>
        <v>2588</v>
      </c>
      <c r="D16" s="79">
        <f>'Tag 2'!Q24</f>
        <v>215.66666666666666</v>
      </c>
      <c r="E16" s="4">
        <f>'Tag 2'!P24+'Tag 2'!P25+'Tag 2'!P26</f>
        <v>12</v>
      </c>
      <c r="F16" s="80"/>
      <c r="G16" s="47">
        <f t="shared" si="9"/>
        <v>2</v>
      </c>
      <c r="H16" s="47">
        <f t="shared" si="10"/>
        <v>4</v>
      </c>
      <c r="J16" s="47" t="str">
        <f t="shared" si="11"/>
        <v>Flying Pins</v>
      </c>
      <c r="K16" s="47">
        <f t="shared" si="12"/>
        <v>2331</v>
      </c>
      <c r="L16" s="82">
        <f t="shared" si="13"/>
        <v>194.25</v>
      </c>
      <c r="M16" s="47">
        <v>90</v>
      </c>
      <c r="N16" s="47">
        <f t="shared" si="14"/>
        <v>12</v>
      </c>
      <c r="O16" s="47">
        <f t="shared" si="15"/>
        <v>2421</v>
      </c>
      <c r="P16" s="82">
        <f t="shared" si="16"/>
        <v>201.75</v>
      </c>
      <c r="R16" s="47">
        <f t="shared" si="17"/>
        <v>1</v>
      </c>
    </row>
    <row r="17" spans="1:18" s="47" customFormat="1">
      <c r="A17" s="4">
        <v>4</v>
      </c>
      <c r="B17" s="4" t="str">
        <f>'Tag 2'!A36</f>
        <v>Flying Pins</v>
      </c>
      <c r="C17" s="4">
        <f>'Tag 2'!O35</f>
        <v>2331</v>
      </c>
      <c r="D17" s="79">
        <f>'Tag 2'!Q35</f>
        <v>194.25</v>
      </c>
      <c r="E17" s="4">
        <f>'Tag 2'!P35+'Tag 2'!P36+'Tag 2'!P37</f>
        <v>12</v>
      </c>
      <c r="F17" s="80"/>
      <c r="G17" s="47">
        <f t="shared" si="9"/>
        <v>3</v>
      </c>
      <c r="H17" s="47">
        <f t="shared" si="10"/>
        <v>2</v>
      </c>
      <c r="J17" s="47" t="str">
        <f t="shared" si="11"/>
        <v>Tornados 1</v>
      </c>
      <c r="K17" s="47">
        <f t="shared" si="12"/>
        <v>2286</v>
      </c>
      <c r="L17" s="82">
        <f t="shared" si="13"/>
        <v>190.5</v>
      </c>
      <c r="M17" s="47">
        <v>70</v>
      </c>
      <c r="N17" s="47">
        <f t="shared" si="14"/>
        <v>12</v>
      </c>
      <c r="O17" s="47">
        <f t="shared" si="15"/>
        <v>2356</v>
      </c>
      <c r="P17" s="82">
        <f t="shared" si="16"/>
        <v>196.33333333333334</v>
      </c>
      <c r="R17" s="47">
        <f t="shared" si="17"/>
        <v>2</v>
      </c>
    </row>
    <row r="18" spans="1:18" s="47" customFormat="1">
      <c r="A18" s="4">
        <v>5</v>
      </c>
      <c r="B18" s="4" t="str">
        <f>'Tag 2'!A44</f>
        <v/>
      </c>
      <c r="C18" s="4" t="str">
        <f>'Tag 2'!O43</f>
        <v/>
      </c>
      <c r="D18" s="79" t="str">
        <f>'Tag 2'!Q43</f>
        <v/>
      </c>
      <c r="E18" s="4">
        <f>'Tag 2'!P43+'Tag 2'!P44+'Tag 2'!P45</f>
        <v>0</v>
      </c>
      <c r="F18" s="80"/>
      <c r="G18" s="47" t="e">
        <f t="shared" si="9"/>
        <v>#VALUE!</v>
      </c>
      <c r="H18" s="47" t="e">
        <f t="shared" si="10"/>
        <v>#N/A</v>
      </c>
      <c r="J18" s="47" t="str">
        <f t="shared" si="11"/>
        <v/>
      </c>
      <c r="K18" s="47" t="e">
        <f t="shared" si="12"/>
        <v>#N/A</v>
      </c>
      <c r="L18" s="82" t="e">
        <f t="shared" si="13"/>
        <v>#N/A</v>
      </c>
      <c r="M18" s="47">
        <v>50</v>
      </c>
      <c r="N18" s="47" t="str">
        <f t="shared" si="14"/>
        <v/>
      </c>
      <c r="O18" s="47" t="str">
        <f t="shared" si="15"/>
        <v/>
      </c>
      <c r="P18" s="82" t="str">
        <f t="shared" si="16"/>
        <v/>
      </c>
      <c r="R18" s="47">
        <f t="shared" si="17"/>
        <v>5</v>
      </c>
    </row>
    <row r="19" spans="1:18" s="47" customFormat="1">
      <c r="A19" s="4">
        <v>6</v>
      </c>
      <c r="B19" s="4" t="str">
        <f>'Tag 2'!A55</f>
        <v/>
      </c>
      <c r="C19" s="4" t="str">
        <f>'Tag 2'!O54</f>
        <v/>
      </c>
      <c r="D19" s="79" t="str">
        <f>'Tag 2'!Q54</f>
        <v/>
      </c>
      <c r="E19" s="4">
        <f>'Tag 2'!P54+'Tag 2'!P55+'Tag 2'!P56</f>
        <v>0</v>
      </c>
      <c r="F19" s="80"/>
      <c r="G19" s="47" t="e">
        <f t="shared" si="9"/>
        <v>#VALUE!</v>
      </c>
      <c r="H19" s="47" t="e">
        <f t="shared" si="10"/>
        <v>#N/A</v>
      </c>
      <c r="J19" s="47" t="str">
        <f t="shared" si="11"/>
        <v/>
      </c>
      <c r="K19" s="47" t="e">
        <f t="shared" si="12"/>
        <v>#N/A</v>
      </c>
      <c r="L19" s="82" t="e">
        <f t="shared" si="13"/>
        <v>#N/A</v>
      </c>
      <c r="M19" s="47">
        <v>30</v>
      </c>
      <c r="N19" s="47" t="str">
        <f t="shared" si="14"/>
        <v/>
      </c>
      <c r="O19" s="47" t="str">
        <f t="shared" si="15"/>
        <v/>
      </c>
      <c r="P19" s="82" t="str">
        <f t="shared" si="16"/>
        <v/>
      </c>
      <c r="R19" s="47">
        <f t="shared" si="17"/>
        <v>5</v>
      </c>
    </row>
    <row r="20" spans="1:18" s="47" customFormat="1">
      <c r="A20" s="4">
        <v>7</v>
      </c>
      <c r="B20" s="4" t="str">
        <f>'Tag 2'!A66</f>
        <v/>
      </c>
      <c r="C20" s="4" t="str">
        <f>'Tag 2'!O65</f>
        <v/>
      </c>
      <c r="D20" s="79" t="str">
        <f>'Tag 2'!Q65</f>
        <v/>
      </c>
      <c r="E20" s="4">
        <f>'Tag 2'!P65+'Tag 2'!P66+'Tag 2'!P67</f>
        <v>0</v>
      </c>
      <c r="F20" s="80"/>
      <c r="G20" s="47" t="e">
        <f t="shared" si="9"/>
        <v>#VALUE!</v>
      </c>
      <c r="H20" s="47" t="e">
        <f t="shared" si="10"/>
        <v>#N/A</v>
      </c>
      <c r="J20" s="47" t="str">
        <f t="shared" si="11"/>
        <v/>
      </c>
      <c r="K20" s="47" t="e">
        <f t="shared" si="12"/>
        <v>#N/A</v>
      </c>
      <c r="L20" s="82" t="e">
        <f t="shared" si="13"/>
        <v>#N/A</v>
      </c>
      <c r="M20" s="47">
        <v>20</v>
      </c>
      <c r="N20" s="47" t="str">
        <f t="shared" si="14"/>
        <v/>
      </c>
      <c r="O20" s="47" t="str">
        <f t="shared" si="15"/>
        <v/>
      </c>
      <c r="P20" s="82" t="str">
        <f t="shared" si="16"/>
        <v/>
      </c>
      <c r="R20" s="47">
        <f t="shared" si="17"/>
        <v>5</v>
      </c>
    </row>
    <row r="21" spans="1:18" s="47" customFormat="1">
      <c r="A21" s="4">
        <v>8</v>
      </c>
      <c r="B21" s="4" t="str">
        <f>'Tag 2'!A77</f>
        <v/>
      </c>
      <c r="C21" s="4" t="str">
        <f>'Tag 2'!O76</f>
        <v/>
      </c>
      <c r="D21" s="79" t="str">
        <f>'Tag 2'!Q76</f>
        <v/>
      </c>
      <c r="E21" s="4">
        <f>'Tag 2'!P76+'Tag 2'!P77+'Tag 2'!P78</f>
        <v>0</v>
      </c>
      <c r="F21" s="80"/>
      <c r="G21" s="47" t="e">
        <f t="shared" si="9"/>
        <v>#VALUE!</v>
      </c>
      <c r="H21" s="47" t="e">
        <f t="shared" si="10"/>
        <v>#N/A</v>
      </c>
      <c r="J21" s="47" t="str">
        <f t="shared" si="11"/>
        <v/>
      </c>
      <c r="K21" s="47" t="e">
        <f t="shared" si="12"/>
        <v>#N/A</v>
      </c>
      <c r="L21" s="82" t="e">
        <f t="shared" si="13"/>
        <v>#N/A</v>
      </c>
      <c r="M21" s="47">
        <v>10</v>
      </c>
      <c r="N21" s="47" t="str">
        <f t="shared" si="14"/>
        <v/>
      </c>
      <c r="O21" s="47" t="str">
        <f t="shared" si="15"/>
        <v/>
      </c>
      <c r="P21" s="82" t="str">
        <f t="shared" si="16"/>
        <v/>
      </c>
      <c r="R21" s="47">
        <f t="shared" si="17"/>
        <v>5</v>
      </c>
    </row>
    <row r="23" spans="1:18" s="47" customFormat="1" ht="20">
      <c r="A23" s="78" t="s">
        <v>110</v>
      </c>
      <c r="L23" s="82"/>
      <c r="P23" s="82"/>
    </row>
    <row r="24" spans="1:18" s="47" customFormat="1">
      <c r="B24" s="47" t="s">
        <v>128</v>
      </c>
      <c r="C24" s="47" t="s">
        <v>102</v>
      </c>
      <c r="D24" s="47" t="s">
        <v>103</v>
      </c>
      <c r="E24" s="47" t="s">
        <v>129</v>
      </c>
      <c r="G24" s="47" t="s">
        <v>126</v>
      </c>
      <c r="H24" s="47" t="s">
        <v>127</v>
      </c>
      <c r="J24" s="47" t="s">
        <v>128</v>
      </c>
      <c r="K24" s="47" t="s">
        <v>102</v>
      </c>
      <c r="L24" s="82" t="s">
        <v>103</v>
      </c>
      <c r="M24" s="47" t="s">
        <v>104</v>
      </c>
      <c r="N24" s="47" t="s">
        <v>129</v>
      </c>
      <c r="O24" s="47" t="s">
        <v>102</v>
      </c>
      <c r="P24" s="82" t="s">
        <v>103</v>
      </c>
      <c r="R24" s="47" t="s">
        <v>127</v>
      </c>
    </row>
    <row r="25" spans="1:18" s="47" customFormat="1">
      <c r="A25" s="4">
        <v>1</v>
      </c>
      <c r="B25" s="4" t="str">
        <f>'Tag 3'!A3</f>
        <v>Flying Pins</v>
      </c>
      <c r="C25" s="4">
        <f>'Tag 3'!O2</f>
        <v>2307</v>
      </c>
      <c r="D25" s="79">
        <f>'Tag 3'!Q2</f>
        <v>192.25</v>
      </c>
      <c r="E25" s="4">
        <f>'Tag 3'!P2+'Tag 3'!P3+'Tag 3'!P4</f>
        <v>12</v>
      </c>
      <c r="F25" s="80"/>
      <c r="G25" s="47">
        <f>RANK(C25,C$25:C$32)</f>
        <v>3</v>
      </c>
      <c r="H25" s="47">
        <f>MATCH(A25,G$25:G$32,0)</f>
        <v>4</v>
      </c>
      <c r="J25" s="47" t="str">
        <f>IF(B25="","",INDEX(B$25:B$32,H25))</f>
        <v>Tornados 1</v>
      </c>
      <c r="K25" s="47">
        <f>INDEX(C$25:C$32,H25)</f>
        <v>2633</v>
      </c>
      <c r="L25" s="82">
        <f>INDEX(D$25:D$32,H25)</f>
        <v>219.41666666666666</v>
      </c>
      <c r="M25" s="47">
        <v>150</v>
      </c>
      <c r="N25" s="47">
        <f>IF(B25="","",INDEX(E$25:E$32,H25))</f>
        <v>12</v>
      </c>
      <c r="O25" s="47">
        <f>IF(B25="","",K25+M25)</f>
        <v>2783</v>
      </c>
      <c r="P25" s="82">
        <f>IF(B25="","",O25/N25)</f>
        <v>231.91666666666666</v>
      </c>
      <c r="R25" s="47">
        <f>MATCH(C80,J$25:J$32,0)</f>
        <v>1</v>
      </c>
    </row>
    <row r="26" spans="1:18" s="47" customFormat="1">
      <c r="A26" s="4">
        <v>2</v>
      </c>
      <c r="B26" s="4" t="str">
        <f>'Tag 3'!A14</f>
        <v>BVR</v>
      </c>
      <c r="C26" s="4">
        <f>'Tag 3'!O13</f>
        <v>2230</v>
      </c>
      <c r="D26" s="79">
        <f>'Tag 3'!Q13</f>
        <v>185.83333333333334</v>
      </c>
      <c r="E26" s="4">
        <f>'Tag 3'!P13+'Tag 3'!P14+'Tag 3'!P15</f>
        <v>12</v>
      </c>
      <c r="F26" s="80"/>
      <c r="G26" s="47">
        <f t="shared" ref="G26:G32" si="18">RANK(C26,C$25:C$32)</f>
        <v>4</v>
      </c>
      <c r="H26" s="47">
        <f t="shared" ref="H26:H32" si="19">MATCH(A26,G$25:G$32,0)</f>
        <v>3</v>
      </c>
      <c r="J26" s="47" t="str">
        <f t="shared" ref="J26:J32" si="20">IF(B26="","",INDEX(B$25:B$32,H26))</f>
        <v>Tornados 2</v>
      </c>
      <c r="K26" s="47">
        <f t="shared" ref="K26:K32" si="21">INDEX(C$25:C$32,H26)</f>
        <v>2392</v>
      </c>
      <c r="L26" s="82">
        <f t="shared" ref="L26:L32" si="22">INDEX(D$25:D$32,H26)</f>
        <v>199.33333333333334</v>
      </c>
      <c r="M26" s="47">
        <v>120</v>
      </c>
      <c r="N26" s="47">
        <f t="shared" ref="N26:N32" si="23">IF(B26="","",INDEX(E$25:E$32,H26))</f>
        <v>12</v>
      </c>
      <c r="O26" s="47">
        <f t="shared" ref="O26:O32" si="24">IF(B26="","",K26+M26)</f>
        <v>2512</v>
      </c>
      <c r="P26" s="82">
        <f t="shared" ref="P26:P32" si="25">IF(B26="","",O26/N26)</f>
        <v>209.33333333333334</v>
      </c>
      <c r="R26" s="47">
        <f t="shared" ref="R26:R32" si="26">MATCH(C81,J$25:J$32,0)</f>
        <v>3</v>
      </c>
    </row>
    <row r="27" spans="1:18" s="47" customFormat="1">
      <c r="A27" s="4">
        <v>3</v>
      </c>
      <c r="B27" s="4" t="str">
        <f>'Tag 3'!A25</f>
        <v>Tornados 2</v>
      </c>
      <c r="C27" s="4">
        <f>'Tag 3'!O24</f>
        <v>2392</v>
      </c>
      <c r="D27" s="79">
        <f>'Tag 3'!Q24</f>
        <v>199.33333333333334</v>
      </c>
      <c r="E27" s="4">
        <f>'Tag 3'!P24+'Tag 3'!P25+'Tag 3'!P26</f>
        <v>12</v>
      </c>
      <c r="F27" s="80"/>
      <c r="G27" s="47">
        <f t="shared" si="18"/>
        <v>2</v>
      </c>
      <c r="H27" s="47">
        <f t="shared" si="19"/>
        <v>1</v>
      </c>
      <c r="J27" s="47" t="str">
        <f t="shared" si="20"/>
        <v>Flying Pins</v>
      </c>
      <c r="K27" s="47">
        <f t="shared" si="21"/>
        <v>2307</v>
      </c>
      <c r="L27" s="82">
        <f t="shared" si="22"/>
        <v>192.25</v>
      </c>
      <c r="M27" s="47">
        <v>90</v>
      </c>
      <c r="N27" s="47">
        <f t="shared" si="23"/>
        <v>12</v>
      </c>
      <c r="O27" s="47">
        <f t="shared" si="24"/>
        <v>2397</v>
      </c>
      <c r="P27" s="82">
        <f t="shared" si="25"/>
        <v>199.75</v>
      </c>
      <c r="R27" s="47">
        <f t="shared" si="26"/>
        <v>4</v>
      </c>
    </row>
    <row r="28" spans="1:18" s="47" customFormat="1">
      <c r="A28" s="4">
        <v>4</v>
      </c>
      <c r="B28" s="4" t="str">
        <f>'Tag 3'!A36</f>
        <v>Tornados 1</v>
      </c>
      <c r="C28" s="4">
        <f>'Tag 3'!O35</f>
        <v>2633</v>
      </c>
      <c r="D28" s="79">
        <f>'Tag 3'!Q35</f>
        <v>219.41666666666666</v>
      </c>
      <c r="E28" s="4">
        <f>'Tag 3'!P35+'Tag 3'!P36+'Tag 3'!P37</f>
        <v>12</v>
      </c>
      <c r="F28" s="80"/>
      <c r="G28" s="47">
        <f t="shared" si="18"/>
        <v>1</v>
      </c>
      <c r="H28" s="47">
        <f t="shared" si="19"/>
        <v>2</v>
      </c>
      <c r="J28" s="47" t="str">
        <f t="shared" si="20"/>
        <v>BVR</v>
      </c>
      <c r="K28" s="47">
        <f t="shared" si="21"/>
        <v>2230</v>
      </c>
      <c r="L28" s="82">
        <f t="shared" si="22"/>
        <v>185.83333333333334</v>
      </c>
      <c r="M28" s="47">
        <v>70</v>
      </c>
      <c r="N28" s="47">
        <f t="shared" si="23"/>
        <v>12</v>
      </c>
      <c r="O28" s="47">
        <f t="shared" si="24"/>
        <v>2300</v>
      </c>
      <c r="P28" s="82">
        <f t="shared" si="25"/>
        <v>191.66666666666666</v>
      </c>
      <c r="R28" s="47">
        <f t="shared" si="26"/>
        <v>2</v>
      </c>
    </row>
    <row r="29" spans="1:18" s="47" customFormat="1">
      <c r="A29" s="4">
        <v>5</v>
      </c>
      <c r="B29" s="4" t="str">
        <f>'Tag 3'!A46</f>
        <v/>
      </c>
      <c r="C29" s="4" t="str">
        <f>'Tag 3'!O45</f>
        <v/>
      </c>
      <c r="D29" s="79" t="str">
        <f>'Tag 3'!Q45</f>
        <v/>
      </c>
      <c r="E29" s="4">
        <f>'Tag 3'!P45+'Tag 3'!P46+'Tag 3'!P47</f>
        <v>0</v>
      </c>
      <c r="F29" s="80"/>
      <c r="G29" s="47" t="e">
        <f t="shared" si="18"/>
        <v>#VALUE!</v>
      </c>
      <c r="H29" s="47" t="e">
        <f t="shared" si="19"/>
        <v>#N/A</v>
      </c>
      <c r="J29" s="47" t="str">
        <f t="shared" si="20"/>
        <v/>
      </c>
      <c r="K29" s="47" t="e">
        <f t="shared" si="21"/>
        <v>#N/A</v>
      </c>
      <c r="L29" s="82" t="e">
        <f t="shared" si="22"/>
        <v>#N/A</v>
      </c>
      <c r="M29" s="47">
        <v>50</v>
      </c>
      <c r="N29" s="47" t="str">
        <f t="shared" si="23"/>
        <v/>
      </c>
      <c r="O29" s="47" t="str">
        <f t="shared" si="24"/>
        <v/>
      </c>
      <c r="P29" s="82" t="str">
        <f t="shared" si="25"/>
        <v/>
      </c>
      <c r="R29" s="47">
        <f t="shared" si="26"/>
        <v>5</v>
      </c>
    </row>
    <row r="30" spans="1:18" s="47" customFormat="1">
      <c r="A30" s="4">
        <v>6</v>
      </c>
      <c r="B30" s="4" t="str">
        <f>'Tag 3'!A55</f>
        <v/>
      </c>
      <c r="C30" s="4" t="str">
        <f>'Tag 3'!O54</f>
        <v/>
      </c>
      <c r="D30" s="79" t="str">
        <f>'Tag 3'!Q54</f>
        <v/>
      </c>
      <c r="E30" s="4">
        <f>'Tag 3'!P54+'Tag 3'!P55+'Tag 3'!P56</f>
        <v>0</v>
      </c>
      <c r="F30" s="80"/>
      <c r="G30" s="47" t="e">
        <f t="shared" si="18"/>
        <v>#VALUE!</v>
      </c>
      <c r="H30" s="47" t="e">
        <f t="shared" si="19"/>
        <v>#N/A</v>
      </c>
      <c r="J30" s="47" t="str">
        <f t="shared" si="20"/>
        <v/>
      </c>
      <c r="K30" s="47" t="e">
        <f t="shared" si="21"/>
        <v>#N/A</v>
      </c>
      <c r="L30" s="82" t="e">
        <f t="shared" si="22"/>
        <v>#N/A</v>
      </c>
      <c r="M30" s="47">
        <v>30</v>
      </c>
      <c r="N30" s="47" t="str">
        <f t="shared" si="23"/>
        <v/>
      </c>
      <c r="O30" s="47" t="str">
        <f t="shared" si="24"/>
        <v/>
      </c>
      <c r="P30" s="82" t="str">
        <f t="shared" si="25"/>
        <v/>
      </c>
      <c r="R30" s="47">
        <f t="shared" si="26"/>
        <v>5</v>
      </c>
    </row>
    <row r="31" spans="1:18" s="47" customFormat="1">
      <c r="A31" s="4">
        <v>7</v>
      </c>
      <c r="B31" s="4" t="str">
        <f>'Tag 3'!A64</f>
        <v/>
      </c>
      <c r="C31" s="4" t="str">
        <f>'Tag 3'!O63</f>
        <v/>
      </c>
      <c r="D31" s="79" t="str">
        <f>'Tag 3'!Q63</f>
        <v/>
      </c>
      <c r="E31" s="4">
        <f>'Tag 3'!P63+'Tag 3'!P64+'Tag 3'!P65</f>
        <v>0</v>
      </c>
      <c r="F31" s="80"/>
      <c r="G31" s="47" t="e">
        <f t="shared" si="18"/>
        <v>#VALUE!</v>
      </c>
      <c r="H31" s="47" t="e">
        <f t="shared" si="19"/>
        <v>#N/A</v>
      </c>
      <c r="J31" s="47" t="str">
        <f t="shared" si="20"/>
        <v/>
      </c>
      <c r="K31" s="47" t="e">
        <f t="shared" si="21"/>
        <v>#N/A</v>
      </c>
      <c r="L31" s="82" t="e">
        <f t="shared" si="22"/>
        <v>#N/A</v>
      </c>
      <c r="M31" s="47">
        <v>20</v>
      </c>
      <c r="N31" s="47" t="str">
        <f t="shared" si="23"/>
        <v/>
      </c>
      <c r="O31" s="47" t="str">
        <f t="shared" si="24"/>
        <v/>
      </c>
      <c r="P31" s="82" t="str">
        <f t="shared" si="25"/>
        <v/>
      </c>
      <c r="R31" s="47">
        <f t="shared" si="26"/>
        <v>5</v>
      </c>
    </row>
    <row r="32" spans="1:18" s="47" customFormat="1">
      <c r="A32" s="4">
        <v>8</v>
      </c>
      <c r="B32" s="4" t="str">
        <f>'Tag 3'!A73</f>
        <v/>
      </c>
      <c r="C32" s="4" t="str">
        <f>'Tag 3'!O72</f>
        <v/>
      </c>
      <c r="D32" s="79" t="str">
        <f>'Tag 3'!Q72</f>
        <v/>
      </c>
      <c r="E32" s="4">
        <f>'Tag 3'!P72+'Tag 3'!P73+'Tag 3'!P74</f>
        <v>0</v>
      </c>
      <c r="F32" s="80"/>
      <c r="G32" s="47" t="e">
        <f t="shared" si="18"/>
        <v>#VALUE!</v>
      </c>
      <c r="H32" s="47" t="e">
        <f t="shared" si="19"/>
        <v>#N/A</v>
      </c>
      <c r="J32" s="47" t="str">
        <f t="shared" si="20"/>
        <v/>
      </c>
      <c r="K32" s="47" t="e">
        <f t="shared" si="21"/>
        <v>#N/A</v>
      </c>
      <c r="L32" s="82" t="e">
        <f t="shared" si="22"/>
        <v>#N/A</v>
      </c>
      <c r="M32" s="47">
        <v>10</v>
      </c>
      <c r="N32" s="47" t="str">
        <f t="shared" si="23"/>
        <v/>
      </c>
      <c r="O32" s="47" t="str">
        <f t="shared" si="24"/>
        <v/>
      </c>
      <c r="P32" s="82" t="str">
        <f t="shared" si="25"/>
        <v/>
      </c>
      <c r="R32" s="47">
        <f t="shared" si="26"/>
        <v>5</v>
      </c>
    </row>
    <row r="34" spans="1:18" s="47" customFormat="1" ht="20">
      <c r="A34" s="78" t="s">
        <v>111</v>
      </c>
      <c r="L34" s="82"/>
      <c r="P34" s="82"/>
    </row>
    <row r="35" spans="1:18" s="47" customFormat="1">
      <c r="B35" s="47" t="s">
        <v>128</v>
      </c>
      <c r="C35" s="47" t="s">
        <v>102</v>
      </c>
      <c r="D35" s="47" t="s">
        <v>103</v>
      </c>
      <c r="E35" s="47" t="s">
        <v>129</v>
      </c>
      <c r="G35" s="47" t="s">
        <v>126</v>
      </c>
      <c r="H35" s="47" t="s">
        <v>127</v>
      </c>
      <c r="J35" s="47" t="s">
        <v>128</v>
      </c>
      <c r="K35" s="47" t="s">
        <v>102</v>
      </c>
      <c r="L35" s="82" t="s">
        <v>103</v>
      </c>
      <c r="M35" s="47" t="s">
        <v>104</v>
      </c>
      <c r="N35" s="47" t="s">
        <v>129</v>
      </c>
      <c r="O35" s="47" t="s">
        <v>102</v>
      </c>
      <c r="P35" s="82" t="s">
        <v>103</v>
      </c>
      <c r="R35" s="47" t="s">
        <v>127</v>
      </c>
    </row>
    <row r="36" spans="1:18" s="47" customFormat="1">
      <c r="A36" s="4">
        <v>1</v>
      </c>
      <c r="B36" s="4" t="str">
        <f>'Tag 4'!A3</f>
        <v>Tornados 2</v>
      </c>
      <c r="C36" s="4">
        <f>'Tag 4'!O2</f>
        <v>2220</v>
      </c>
      <c r="D36" s="79">
        <f>'Tag 4'!Q2</f>
        <v>185</v>
      </c>
      <c r="E36" s="4">
        <f>'Tag 4'!P2+'Tag 4'!P3+'Tag 4'!P4</f>
        <v>12</v>
      </c>
      <c r="F36" s="80"/>
      <c r="G36" s="47">
        <f>RANK(C36,C$36:C$43)</f>
        <v>3</v>
      </c>
      <c r="H36" s="47">
        <f>MATCH(A36,G$36:G$43,0)</f>
        <v>4</v>
      </c>
      <c r="J36" s="47" t="str">
        <f>IF(B36="","",INDEX(B$36:B$43,H36))</f>
        <v>Tornados 1</v>
      </c>
      <c r="K36" s="47">
        <f>INDEX(C$36:C$43,H36)</f>
        <v>2364</v>
      </c>
      <c r="L36" s="82">
        <f>INDEX(D$36:D$43,H36)</f>
        <v>197</v>
      </c>
      <c r="M36" s="47">
        <v>150</v>
      </c>
      <c r="N36" s="47">
        <f>IF(B36="","",INDEX(E$36:E$43,H36))</f>
        <v>12</v>
      </c>
      <c r="O36" s="47">
        <f>IF(B36="","",K36+M36)</f>
        <v>2514</v>
      </c>
      <c r="P36" s="82">
        <f>IF(B36="","",O36/N36)</f>
        <v>209.5</v>
      </c>
      <c r="R36" s="47">
        <f>MATCH(C80,J$36:J$43,0)</f>
        <v>1</v>
      </c>
    </row>
    <row r="37" spans="1:18" s="47" customFormat="1">
      <c r="A37" s="4">
        <v>2</v>
      </c>
      <c r="B37" s="4" t="str">
        <f>'Tag 4'!A12</f>
        <v>BVR</v>
      </c>
      <c r="C37" s="4">
        <f>'Tag 4'!O11</f>
        <v>2227</v>
      </c>
      <c r="D37" s="79">
        <f>'Tag 4'!Q11</f>
        <v>185.58333333333334</v>
      </c>
      <c r="E37" s="4">
        <f>'Tag 4'!P11+'Tag 4'!P12+'Tag 4'!P13</f>
        <v>12</v>
      </c>
      <c r="F37" s="80"/>
      <c r="G37" s="47">
        <f t="shared" ref="G37:G43" si="27">RANK(C37,C$36:C$43)</f>
        <v>2</v>
      </c>
      <c r="H37" s="47">
        <f t="shared" ref="H37:H43" si="28">MATCH(A37,G$36:G$43,0)</f>
        <v>2</v>
      </c>
      <c r="J37" s="47" t="str">
        <f t="shared" ref="J37:J43" si="29">IF(B37="","",INDEX(B$36:B$43,H37))</f>
        <v>BVR</v>
      </c>
      <c r="K37" s="47">
        <f t="shared" ref="K37:K43" si="30">INDEX(C$36:C$43,H37)</f>
        <v>2227</v>
      </c>
      <c r="L37" s="82">
        <f t="shared" ref="L37:L43" si="31">INDEX(D$36:D$43,H37)</f>
        <v>185.58333333333334</v>
      </c>
      <c r="M37" s="47">
        <v>120</v>
      </c>
      <c r="N37" s="47">
        <f t="shared" ref="N37:N43" si="32">IF(B37="","",INDEX(E$36:E$43,H37))</f>
        <v>12</v>
      </c>
      <c r="O37" s="47">
        <f t="shared" ref="O37:O43" si="33">IF(B37="","",K37+M37)</f>
        <v>2347</v>
      </c>
      <c r="P37" s="82">
        <f t="shared" ref="P37:P43" si="34">IF(B37="","",O37/N37)</f>
        <v>195.58333333333334</v>
      </c>
      <c r="R37" s="47">
        <f t="shared" ref="R37:R43" si="35">MATCH(C81,J$36:J$43,0)</f>
        <v>4</v>
      </c>
    </row>
    <row r="38" spans="1:18" s="47" customFormat="1">
      <c r="A38" s="4">
        <v>3</v>
      </c>
      <c r="B38" s="4" t="str">
        <f>'Tag 4'!A21</f>
        <v>Flying Pins</v>
      </c>
      <c r="C38" s="4">
        <f>'Tag 4'!O20</f>
        <v>1988</v>
      </c>
      <c r="D38" s="79">
        <f>'Tag 4'!Q20</f>
        <v>165.66666666666666</v>
      </c>
      <c r="E38" s="4">
        <f>'Tag 4'!P20+'Tag 4'!P21+'Tag 4'!P22</f>
        <v>12</v>
      </c>
      <c r="F38" s="80"/>
      <c r="G38" s="47">
        <f t="shared" si="27"/>
        <v>4</v>
      </c>
      <c r="H38" s="47">
        <f t="shared" si="28"/>
        <v>1</v>
      </c>
      <c r="J38" s="47" t="str">
        <f t="shared" si="29"/>
        <v>Tornados 2</v>
      </c>
      <c r="K38" s="47">
        <f t="shared" si="30"/>
        <v>2220</v>
      </c>
      <c r="L38" s="82">
        <f t="shared" si="31"/>
        <v>185</v>
      </c>
      <c r="M38" s="47">
        <v>90</v>
      </c>
      <c r="N38" s="47">
        <f t="shared" si="32"/>
        <v>12</v>
      </c>
      <c r="O38" s="47">
        <f t="shared" si="33"/>
        <v>2310</v>
      </c>
      <c r="P38" s="82">
        <f t="shared" si="34"/>
        <v>192.5</v>
      </c>
      <c r="R38" s="47">
        <f t="shared" si="35"/>
        <v>2</v>
      </c>
    </row>
    <row r="39" spans="1:18" s="47" customFormat="1">
      <c r="A39" s="4">
        <v>4</v>
      </c>
      <c r="B39" s="4" t="str">
        <f>'Tag 4'!A30</f>
        <v>Tornados 1</v>
      </c>
      <c r="C39" s="4">
        <f>'Tag 4'!O29</f>
        <v>2364</v>
      </c>
      <c r="D39" s="79">
        <f>'Tag 4'!Q29</f>
        <v>197</v>
      </c>
      <c r="E39" s="4">
        <f>'Tag 4'!P29+'Tag 4'!P30+'Tag 4'!P31</f>
        <v>12</v>
      </c>
      <c r="F39" s="80"/>
      <c r="G39" s="47">
        <f t="shared" si="27"/>
        <v>1</v>
      </c>
      <c r="H39" s="47">
        <f t="shared" si="28"/>
        <v>3</v>
      </c>
      <c r="J39" s="47" t="str">
        <f t="shared" si="29"/>
        <v>Flying Pins</v>
      </c>
      <c r="K39" s="47">
        <f t="shared" si="30"/>
        <v>1988</v>
      </c>
      <c r="L39" s="82">
        <f t="shared" si="31"/>
        <v>165.66666666666666</v>
      </c>
      <c r="M39" s="47">
        <v>70</v>
      </c>
      <c r="N39" s="47">
        <f t="shared" si="32"/>
        <v>12</v>
      </c>
      <c r="O39" s="47">
        <f t="shared" si="33"/>
        <v>2058</v>
      </c>
      <c r="P39" s="82">
        <f t="shared" si="34"/>
        <v>171.5</v>
      </c>
      <c r="R39" s="47">
        <f t="shared" si="35"/>
        <v>3</v>
      </c>
    </row>
    <row r="40" spans="1:18" s="47" customFormat="1">
      <c r="A40" s="4">
        <v>5</v>
      </c>
      <c r="B40" s="4" t="str">
        <f>'Tag 4'!A38</f>
        <v/>
      </c>
      <c r="C40" s="4" t="str">
        <f>'Tag 4'!O37</f>
        <v/>
      </c>
      <c r="D40" s="79" t="str">
        <f>'Tag 4'!Q37</f>
        <v/>
      </c>
      <c r="E40" s="4">
        <f>'Tag 4'!P37+'Tag 4'!P38+'Tag 4'!P39</f>
        <v>0</v>
      </c>
      <c r="F40" s="80"/>
      <c r="G40" s="47" t="e">
        <f t="shared" si="27"/>
        <v>#VALUE!</v>
      </c>
      <c r="H40" s="47" t="e">
        <f t="shared" si="28"/>
        <v>#N/A</v>
      </c>
      <c r="J40" s="47" t="str">
        <f t="shared" si="29"/>
        <v/>
      </c>
      <c r="K40" s="47" t="e">
        <f t="shared" si="30"/>
        <v>#N/A</v>
      </c>
      <c r="L40" s="82" t="e">
        <f t="shared" si="31"/>
        <v>#N/A</v>
      </c>
      <c r="M40" s="47">
        <v>50</v>
      </c>
      <c r="N40" s="47" t="str">
        <f t="shared" si="32"/>
        <v/>
      </c>
      <c r="O40" s="47" t="str">
        <f t="shared" si="33"/>
        <v/>
      </c>
      <c r="P40" s="82" t="str">
        <f t="shared" si="34"/>
        <v/>
      </c>
      <c r="R40" s="47">
        <f t="shared" si="35"/>
        <v>5</v>
      </c>
    </row>
    <row r="41" spans="1:18" s="47" customFormat="1">
      <c r="A41" s="4">
        <v>6</v>
      </c>
      <c r="B41" s="4" t="str">
        <f>'Tag 4'!A47</f>
        <v/>
      </c>
      <c r="C41" s="4" t="str">
        <f>'Tag 4'!O46</f>
        <v/>
      </c>
      <c r="D41" s="79" t="str">
        <f>'Tag 4'!Q46</f>
        <v/>
      </c>
      <c r="E41" s="4">
        <f>'Tag 4'!P46+'Tag 4'!P47+'Tag 4'!P48</f>
        <v>0</v>
      </c>
      <c r="F41" s="80"/>
      <c r="G41" s="47" t="e">
        <f t="shared" si="27"/>
        <v>#VALUE!</v>
      </c>
      <c r="H41" s="47" t="e">
        <f t="shared" si="28"/>
        <v>#N/A</v>
      </c>
      <c r="J41" s="47" t="str">
        <f t="shared" si="29"/>
        <v/>
      </c>
      <c r="K41" s="47" t="e">
        <f t="shared" si="30"/>
        <v>#N/A</v>
      </c>
      <c r="L41" s="82" t="e">
        <f t="shared" si="31"/>
        <v>#N/A</v>
      </c>
      <c r="M41" s="47">
        <v>30</v>
      </c>
      <c r="N41" s="47" t="str">
        <f t="shared" si="32"/>
        <v/>
      </c>
      <c r="O41" s="47" t="str">
        <f t="shared" si="33"/>
        <v/>
      </c>
      <c r="P41" s="82" t="str">
        <f t="shared" si="34"/>
        <v/>
      </c>
      <c r="R41" s="47">
        <f t="shared" si="35"/>
        <v>5</v>
      </c>
    </row>
    <row r="42" spans="1:18" s="47" customFormat="1">
      <c r="A42" s="4">
        <v>7</v>
      </c>
      <c r="B42" s="4" t="str">
        <f>'Tag 4'!A56</f>
        <v/>
      </c>
      <c r="C42" s="4" t="str">
        <f>'Tag 4'!O55</f>
        <v/>
      </c>
      <c r="D42" s="79" t="str">
        <f>'Tag 4'!Q55</f>
        <v/>
      </c>
      <c r="E42" s="4">
        <f>'Tag 4'!P55+'Tag 4'!P56+'Tag 4'!P57</f>
        <v>0</v>
      </c>
      <c r="F42" s="80"/>
      <c r="G42" s="47" t="e">
        <f t="shared" si="27"/>
        <v>#VALUE!</v>
      </c>
      <c r="H42" s="47" t="e">
        <f t="shared" si="28"/>
        <v>#N/A</v>
      </c>
      <c r="J42" s="47" t="str">
        <f t="shared" si="29"/>
        <v/>
      </c>
      <c r="K42" s="47" t="e">
        <f t="shared" si="30"/>
        <v>#N/A</v>
      </c>
      <c r="L42" s="82" t="e">
        <f t="shared" si="31"/>
        <v>#N/A</v>
      </c>
      <c r="M42" s="47">
        <v>20</v>
      </c>
      <c r="N42" s="47" t="str">
        <f t="shared" si="32"/>
        <v/>
      </c>
      <c r="O42" s="47" t="str">
        <f t="shared" si="33"/>
        <v/>
      </c>
      <c r="P42" s="82" t="str">
        <f t="shared" si="34"/>
        <v/>
      </c>
      <c r="R42" s="47">
        <f t="shared" si="35"/>
        <v>5</v>
      </c>
    </row>
    <row r="43" spans="1:18" s="47" customFormat="1">
      <c r="A43" s="4">
        <v>8</v>
      </c>
      <c r="B43" s="4" t="str">
        <f>'Tag 4'!A65</f>
        <v/>
      </c>
      <c r="C43" s="4" t="str">
        <f>'Tag 4'!O64</f>
        <v/>
      </c>
      <c r="D43" s="79" t="str">
        <f>'Tag 4'!Q64</f>
        <v/>
      </c>
      <c r="E43" s="4">
        <f>'Tag 4'!P64+'Tag 4'!P65+'Tag 4'!P66</f>
        <v>0</v>
      </c>
      <c r="F43" s="80"/>
      <c r="G43" s="47" t="e">
        <f t="shared" si="27"/>
        <v>#VALUE!</v>
      </c>
      <c r="H43" s="47" t="e">
        <f t="shared" si="28"/>
        <v>#N/A</v>
      </c>
      <c r="J43" s="47" t="str">
        <f t="shared" si="29"/>
        <v/>
      </c>
      <c r="K43" s="47" t="e">
        <f t="shared" si="30"/>
        <v>#N/A</v>
      </c>
      <c r="L43" s="82" t="e">
        <f t="shared" si="31"/>
        <v>#N/A</v>
      </c>
      <c r="M43" s="47">
        <v>10</v>
      </c>
      <c r="N43" s="47" t="str">
        <f t="shared" si="32"/>
        <v/>
      </c>
      <c r="O43" s="47" t="str">
        <f t="shared" si="33"/>
        <v/>
      </c>
      <c r="P43" s="82" t="str">
        <f t="shared" si="34"/>
        <v/>
      </c>
      <c r="R43" s="47">
        <f t="shared" si="35"/>
        <v>5</v>
      </c>
    </row>
    <row r="45" spans="1:18" s="47" customFormat="1" ht="20">
      <c r="A45" s="78" t="s">
        <v>112</v>
      </c>
      <c r="L45" s="82"/>
      <c r="P45" s="82"/>
    </row>
    <row r="46" spans="1:18" s="47" customFormat="1">
      <c r="B46" s="47" t="s">
        <v>128</v>
      </c>
      <c r="C46" s="47" t="s">
        <v>102</v>
      </c>
      <c r="D46" s="47" t="s">
        <v>103</v>
      </c>
      <c r="E46" s="47" t="s">
        <v>129</v>
      </c>
      <c r="G46" s="47" t="s">
        <v>126</v>
      </c>
      <c r="H46" s="47" t="s">
        <v>127</v>
      </c>
      <c r="J46" s="47" t="s">
        <v>128</v>
      </c>
      <c r="K46" s="47" t="s">
        <v>102</v>
      </c>
      <c r="L46" s="82" t="s">
        <v>103</v>
      </c>
      <c r="M46" s="47" t="s">
        <v>104</v>
      </c>
      <c r="N46" s="47" t="s">
        <v>129</v>
      </c>
      <c r="O46" s="47" t="s">
        <v>102</v>
      </c>
      <c r="P46" s="82" t="s">
        <v>103</v>
      </c>
      <c r="R46" s="47" t="s">
        <v>127</v>
      </c>
    </row>
    <row r="47" spans="1:18" s="47" customFormat="1">
      <c r="A47" s="4">
        <v>1</v>
      </c>
      <c r="B47" s="4" t="str">
        <f>'Tag 5'!A3</f>
        <v>Flying Pins</v>
      </c>
      <c r="C47" s="4">
        <f>'Tag 5'!O2</f>
        <v>2269</v>
      </c>
      <c r="D47" s="79">
        <f>'Tag 5'!Q2</f>
        <v>189.08333333333334</v>
      </c>
      <c r="E47" s="4">
        <f>'Tag 5'!P2+'Tag 5'!P3+'Tag 5'!P4</f>
        <v>12</v>
      </c>
      <c r="F47" s="80"/>
      <c r="G47" s="47">
        <f>RANK(C47,C$47:C$54)</f>
        <v>2</v>
      </c>
      <c r="H47" s="47">
        <f>MATCH(A47,G$47:G$54,0)</f>
        <v>3</v>
      </c>
      <c r="J47" s="47" t="str">
        <f>IF(B47="","",INDEX(B$47:B$54,H47))</f>
        <v>Tornados 1</v>
      </c>
      <c r="K47" s="47">
        <f>INDEX(C$47:C$54,H47)</f>
        <v>2432</v>
      </c>
      <c r="L47" s="82">
        <f>INDEX(D$47:D$54,H47)</f>
        <v>202.66666666666666</v>
      </c>
      <c r="M47" s="47">
        <v>150</v>
      </c>
      <c r="N47" s="47">
        <f>IF(B47="","",INDEX(E$47:E$54,H47))</f>
        <v>12</v>
      </c>
      <c r="O47" s="47">
        <f>IF(B47="","",K47+M47)</f>
        <v>2582</v>
      </c>
      <c r="P47" s="82">
        <f>IF(B47="","",O47/N47)</f>
        <v>215.16666666666666</v>
      </c>
      <c r="R47" s="47">
        <f>MATCH(C80,J$47:J$54,0)</f>
        <v>1</v>
      </c>
    </row>
    <row r="48" spans="1:18" s="47" customFormat="1">
      <c r="A48" s="4">
        <v>2</v>
      </c>
      <c r="B48" s="4" t="str">
        <f>'Tag 5'!A12</f>
        <v>Tornados 2</v>
      </c>
      <c r="C48" s="4">
        <f>'Tag 5'!O11</f>
        <v>2253</v>
      </c>
      <c r="D48" s="79">
        <f>'Tag 5'!Q11</f>
        <v>187.75</v>
      </c>
      <c r="E48" s="4">
        <f>'Tag 5'!P11+'Tag 5'!P12+'Tag 5'!P13</f>
        <v>12</v>
      </c>
      <c r="F48" s="80"/>
      <c r="G48" s="47">
        <f t="shared" ref="G48:G54" si="36">RANK(C48,C$47:C$54)</f>
        <v>3</v>
      </c>
      <c r="H48" s="47">
        <f t="shared" ref="H48:H54" si="37">MATCH(A48,G$47:G$54,0)</f>
        <v>1</v>
      </c>
      <c r="J48" s="47" t="str">
        <f t="shared" ref="J48:J54" si="38">IF(B48="","",INDEX(B$47:B$54,H48))</f>
        <v>Flying Pins</v>
      </c>
      <c r="K48" s="47">
        <f t="shared" ref="K48:K54" si="39">INDEX(C$47:C$54,H48)</f>
        <v>2269</v>
      </c>
      <c r="L48" s="82">
        <f t="shared" ref="L48:L54" si="40">INDEX(D$47:D$54,H48)</f>
        <v>189.08333333333334</v>
      </c>
      <c r="M48" s="47">
        <v>120</v>
      </c>
      <c r="N48" s="47">
        <f t="shared" ref="N48:N54" si="41">IF(B48="","",INDEX(E$47:E$54,H48))</f>
        <v>12</v>
      </c>
      <c r="O48" s="47">
        <f t="shared" ref="O48:O54" si="42">IF(B48="","",K48+M48)</f>
        <v>2389</v>
      </c>
      <c r="P48" s="82">
        <f t="shared" ref="P48:P54" si="43">IF(B48="","",O48/N48)</f>
        <v>199.08333333333334</v>
      </c>
      <c r="R48" s="47">
        <f t="shared" ref="R48:R54" si="44">MATCH(C81,J$47:J$54,0)</f>
        <v>2</v>
      </c>
    </row>
    <row r="49" spans="1:18" s="47" customFormat="1">
      <c r="A49" s="4">
        <v>3</v>
      </c>
      <c r="B49" s="4" t="str">
        <f>'Tag 5'!A21</f>
        <v>Tornados 1</v>
      </c>
      <c r="C49" s="4">
        <f>'Tag 5'!O20</f>
        <v>2432</v>
      </c>
      <c r="D49" s="79">
        <f>'Tag 5'!Q20</f>
        <v>202.66666666666666</v>
      </c>
      <c r="E49" s="4">
        <f>'Tag 5'!P20+'Tag 5'!P21+'Tag 5'!P22</f>
        <v>12</v>
      </c>
      <c r="F49" s="80"/>
      <c r="G49" s="47">
        <f t="shared" si="36"/>
        <v>1</v>
      </c>
      <c r="H49" s="47">
        <f t="shared" si="37"/>
        <v>2</v>
      </c>
      <c r="J49" s="47" t="str">
        <f t="shared" si="38"/>
        <v>Tornados 2</v>
      </c>
      <c r="K49" s="47">
        <f t="shared" si="39"/>
        <v>2253</v>
      </c>
      <c r="L49" s="82">
        <f t="shared" si="40"/>
        <v>187.75</v>
      </c>
      <c r="M49" s="47">
        <v>90</v>
      </c>
      <c r="N49" s="47">
        <f t="shared" si="41"/>
        <v>12</v>
      </c>
      <c r="O49" s="47">
        <f t="shared" si="42"/>
        <v>2343</v>
      </c>
      <c r="P49" s="82">
        <f t="shared" si="43"/>
        <v>195.25</v>
      </c>
      <c r="R49" s="47">
        <f t="shared" si="44"/>
        <v>4</v>
      </c>
    </row>
    <row r="50" spans="1:18" s="47" customFormat="1">
      <c r="A50" s="4">
        <v>4</v>
      </c>
      <c r="B50" s="4" t="str">
        <f>'Tag 5'!A30</f>
        <v>BVR</v>
      </c>
      <c r="C50" s="4">
        <f>'Tag 5'!O29</f>
        <v>2134</v>
      </c>
      <c r="D50" s="79">
        <f>'Tag 5'!Q29</f>
        <v>177.83333333333334</v>
      </c>
      <c r="E50" s="4">
        <f>'Tag 5'!P29+'Tag 5'!P30+'Tag 5'!P31</f>
        <v>12</v>
      </c>
      <c r="F50" s="80"/>
      <c r="G50" s="47">
        <f t="shared" si="36"/>
        <v>4</v>
      </c>
      <c r="H50" s="47">
        <f t="shared" si="37"/>
        <v>4</v>
      </c>
      <c r="J50" s="47" t="str">
        <f t="shared" si="38"/>
        <v>BVR</v>
      </c>
      <c r="K50" s="47">
        <f t="shared" si="39"/>
        <v>2134</v>
      </c>
      <c r="L50" s="82">
        <f t="shared" si="40"/>
        <v>177.83333333333334</v>
      </c>
      <c r="M50" s="47">
        <v>70</v>
      </c>
      <c r="N50" s="47">
        <f t="shared" si="41"/>
        <v>12</v>
      </c>
      <c r="O50" s="47">
        <f t="shared" si="42"/>
        <v>2204</v>
      </c>
      <c r="P50" s="82">
        <f t="shared" si="43"/>
        <v>183.66666666666666</v>
      </c>
      <c r="R50" s="47">
        <f t="shared" si="44"/>
        <v>3</v>
      </c>
    </row>
    <row r="51" spans="1:18" s="47" customFormat="1">
      <c r="A51" s="4">
        <v>5</v>
      </c>
      <c r="B51" s="4" t="str">
        <f>'Tag 5'!A38</f>
        <v/>
      </c>
      <c r="C51" s="4" t="str">
        <f>'Tag 5'!O37</f>
        <v/>
      </c>
      <c r="D51" s="79" t="str">
        <f>'Tag 5'!Q37</f>
        <v/>
      </c>
      <c r="E51" s="4">
        <f>'Tag 5'!P37+'Tag 5'!P38+'Tag 5'!P39</f>
        <v>0</v>
      </c>
      <c r="F51" s="80"/>
      <c r="G51" s="47" t="e">
        <f t="shared" si="36"/>
        <v>#VALUE!</v>
      </c>
      <c r="H51" s="47" t="e">
        <f t="shared" si="37"/>
        <v>#N/A</v>
      </c>
      <c r="J51" s="47" t="str">
        <f t="shared" si="38"/>
        <v/>
      </c>
      <c r="K51" s="47" t="e">
        <f t="shared" si="39"/>
        <v>#N/A</v>
      </c>
      <c r="L51" s="82" t="e">
        <f t="shared" si="40"/>
        <v>#N/A</v>
      </c>
      <c r="M51" s="47">
        <v>50</v>
      </c>
      <c r="N51" s="47" t="str">
        <f t="shared" si="41"/>
        <v/>
      </c>
      <c r="O51" s="47" t="str">
        <f t="shared" si="42"/>
        <v/>
      </c>
      <c r="P51" s="82" t="str">
        <f t="shared" si="43"/>
        <v/>
      </c>
      <c r="R51" s="47">
        <f t="shared" si="44"/>
        <v>5</v>
      </c>
    </row>
    <row r="52" spans="1:18" s="47" customFormat="1">
      <c r="A52" s="4">
        <v>6</v>
      </c>
      <c r="B52" s="4" t="str">
        <f>'Tag 5'!A47</f>
        <v/>
      </c>
      <c r="C52" s="4" t="str">
        <f>'Tag 5'!O46</f>
        <v/>
      </c>
      <c r="D52" s="79" t="str">
        <f>'Tag 5'!Q46</f>
        <v/>
      </c>
      <c r="E52" s="4">
        <f>'Tag 5'!P46+'Tag 5'!P47+'Tag 5'!P48</f>
        <v>0</v>
      </c>
      <c r="F52" s="80"/>
      <c r="G52" s="47" t="e">
        <f t="shared" si="36"/>
        <v>#VALUE!</v>
      </c>
      <c r="H52" s="47" t="e">
        <f t="shared" si="37"/>
        <v>#N/A</v>
      </c>
      <c r="J52" s="47" t="str">
        <f t="shared" si="38"/>
        <v/>
      </c>
      <c r="K52" s="47" t="e">
        <f t="shared" si="39"/>
        <v>#N/A</v>
      </c>
      <c r="L52" s="82" t="e">
        <f t="shared" si="40"/>
        <v>#N/A</v>
      </c>
      <c r="M52" s="47">
        <v>30</v>
      </c>
      <c r="N52" s="47" t="str">
        <f t="shared" si="41"/>
        <v/>
      </c>
      <c r="O52" s="47" t="str">
        <f t="shared" si="42"/>
        <v/>
      </c>
      <c r="P52" s="82" t="str">
        <f t="shared" si="43"/>
        <v/>
      </c>
      <c r="R52" s="47">
        <f t="shared" si="44"/>
        <v>5</v>
      </c>
    </row>
    <row r="53" spans="1:18" s="47" customFormat="1">
      <c r="A53" s="4">
        <v>7</v>
      </c>
      <c r="B53" s="4" t="str">
        <f>'Tag 5'!A56</f>
        <v/>
      </c>
      <c r="C53" s="4" t="str">
        <f>'Tag 5'!O55</f>
        <v/>
      </c>
      <c r="D53" s="79" t="str">
        <f>'Tag 5'!Q55</f>
        <v/>
      </c>
      <c r="E53" s="4">
        <f>'Tag 5'!P55+'Tag 5'!P56+'Tag 5'!P57</f>
        <v>0</v>
      </c>
      <c r="F53" s="80"/>
      <c r="G53" s="47" t="e">
        <f t="shared" si="36"/>
        <v>#VALUE!</v>
      </c>
      <c r="H53" s="47" t="e">
        <f t="shared" si="37"/>
        <v>#N/A</v>
      </c>
      <c r="J53" s="47" t="str">
        <f t="shared" si="38"/>
        <v/>
      </c>
      <c r="K53" s="47" t="e">
        <f t="shared" si="39"/>
        <v>#N/A</v>
      </c>
      <c r="L53" s="82" t="e">
        <f t="shared" si="40"/>
        <v>#N/A</v>
      </c>
      <c r="M53" s="47">
        <v>20</v>
      </c>
      <c r="N53" s="47" t="str">
        <f t="shared" si="41"/>
        <v/>
      </c>
      <c r="O53" s="47" t="str">
        <f t="shared" si="42"/>
        <v/>
      </c>
      <c r="P53" s="82" t="str">
        <f t="shared" si="43"/>
        <v/>
      </c>
      <c r="R53" s="47">
        <f t="shared" si="44"/>
        <v>5</v>
      </c>
    </row>
    <row r="54" spans="1:18" s="47" customFormat="1">
      <c r="A54" s="4">
        <v>8</v>
      </c>
      <c r="B54" s="4" t="str">
        <f>'Tag 5'!A65</f>
        <v/>
      </c>
      <c r="C54" s="4" t="str">
        <f>'Tag 5'!O64</f>
        <v/>
      </c>
      <c r="D54" s="79" t="str">
        <f>'Tag 5'!Q64</f>
        <v/>
      </c>
      <c r="E54" s="4">
        <f>'Tag 5'!P64+'Tag 5'!P65+'Tag 5'!P66</f>
        <v>0</v>
      </c>
      <c r="F54" s="80"/>
      <c r="G54" s="47" t="e">
        <f t="shared" si="36"/>
        <v>#VALUE!</v>
      </c>
      <c r="H54" s="47" t="e">
        <f t="shared" si="37"/>
        <v>#N/A</v>
      </c>
      <c r="J54" s="47" t="str">
        <f t="shared" si="38"/>
        <v/>
      </c>
      <c r="K54" s="47" t="e">
        <f t="shared" si="39"/>
        <v>#N/A</v>
      </c>
      <c r="L54" s="82" t="e">
        <f t="shared" si="40"/>
        <v>#N/A</v>
      </c>
      <c r="M54" s="47">
        <v>10</v>
      </c>
      <c r="N54" s="47" t="str">
        <f t="shared" si="41"/>
        <v/>
      </c>
      <c r="O54" s="47" t="str">
        <f t="shared" si="42"/>
        <v/>
      </c>
      <c r="P54" s="82" t="str">
        <f t="shared" si="43"/>
        <v/>
      </c>
      <c r="R54" s="47">
        <f t="shared" si="44"/>
        <v>5</v>
      </c>
    </row>
    <row r="56" spans="1:18" s="47" customFormat="1" ht="20">
      <c r="A56" s="78" t="s">
        <v>113</v>
      </c>
      <c r="L56" s="82"/>
      <c r="P56" s="82"/>
    </row>
    <row r="57" spans="1:18" s="47" customFormat="1">
      <c r="B57" s="47" t="s">
        <v>128</v>
      </c>
      <c r="C57" s="47" t="s">
        <v>102</v>
      </c>
      <c r="D57" s="47" t="s">
        <v>103</v>
      </c>
      <c r="E57" s="47" t="s">
        <v>129</v>
      </c>
      <c r="G57" s="47" t="s">
        <v>126</v>
      </c>
      <c r="H57" s="47" t="s">
        <v>127</v>
      </c>
      <c r="J57" s="47" t="s">
        <v>128</v>
      </c>
      <c r="K57" s="47" t="s">
        <v>102</v>
      </c>
      <c r="L57" s="82" t="s">
        <v>103</v>
      </c>
      <c r="M57" s="47" t="s">
        <v>104</v>
      </c>
      <c r="N57" s="47" t="s">
        <v>129</v>
      </c>
      <c r="O57" s="47" t="s">
        <v>102</v>
      </c>
      <c r="P57" s="82" t="s">
        <v>103</v>
      </c>
      <c r="R57" s="47" t="s">
        <v>127</v>
      </c>
    </row>
    <row r="58" spans="1:18" s="47" customFormat="1">
      <c r="A58" s="4">
        <v>1</v>
      </c>
      <c r="B58" s="4" t="str">
        <f>'Tag 6'!A3</f>
        <v>BVR</v>
      </c>
      <c r="C58" s="4">
        <f>'Tag 6'!O2</f>
        <v>2228</v>
      </c>
      <c r="D58" s="79">
        <f>'Tag 6'!Q2</f>
        <v>185.66666666666666</v>
      </c>
      <c r="E58" s="4">
        <f>'Tag 6'!P2+'Tag 6'!P3+'Tag 6'!P4</f>
        <v>12</v>
      </c>
      <c r="F58" s="80"/>
      <c r="G58" s="47">
        <f>RANK(C58,C$58:C$65)</f>
        <v>3</v>
      </c>
      <c r="H58" s="47">
        <f>MATCH(A58,G$58:G$65,0)</f>
        <v>2</v>
      </c>
      <c r="J58" s="47" t="str">
        <f>IF(B58="","",INDEX(B$58:B$65,H58))</f>
        <v>Flying Pins</v>
      </c>
      <c r="K58" s="47">
        <f>INDEX(C$58:C$65,H58)</f>
        <v>2337</v>
      </c>
      <c r="L58" s="82">
        <f>INDEX(D$58:D$65,H58)</f>
        <v>194.75</v>
      </c>
      <c r="M58" s="47">
        <v>150</v>
      </c>
      <c r="N58" s="47">
        <f>IF(B58="","",INDEX(E$58:E$65,H58))</f>
        <v>12</v>
      </c>
      <c r="O58" s="47">
        <f>IF(B58="","",K58+M58)</f>
        <v>2487</v>
      </c>
      <c r="P58" s="82">
        <f>IF(B58="","",O58/N58)</f>
        <v>207.25</v>
      </c>
      <c r="R58" s="47">
        <f>MATCH(C80,J$58:J$65,0)</f>
        <v>2</v>
      </c>
    </row>
    <row r="59" spans="1:18" s="47" customFormat="1">
      <c r="A59" s="4">
        <v>2</v>
      </c>
      <c r="B59" s="4" t="str">
        <f>'Tag 6'!A12</f>
        <v>Flying Pins</v>
      </c>
      <c r="C59" s="4">
        <f>'Tag 6'!O11</f>
        <v>2337</v>
      </c>
      <c r="D59" s="79">
        <f>'Tag 6'!Q11</f>
        <v>194.75</v>
      </c>
      <c r="E59" s="4">
        <f>'Tag 6'!P11+'Tag 6'!P12+'Tag 6'!P13</f>
        <v>12</v>
      </c>
      <c r="F59" s="80"/>
      <c r="G59" s="47">
        <f t="shared" ref="G59:G65" si="45">RANK(C59,C$58:C$65)</f>
        <v>1</v>
      </c>
      <c r="H59" s="47">
        <f t="shared" ref="H59:H65" si="46">MATCH(A59,G$58:G$65,0)</f>
        <v>4</v>
      </c>
      <c r="J59" s="47" t="str">
        <f t="shared" ref="J59:J64" si="47">IF(B59="","",INDEX(B$58:B$65,H59))</f>
        <v>Tornados 1</v>
      </c>
      <c r="K59" s="47">
        <f t="shared" ref="K59:K65" si="48">INDEX(C$58:C$65,H59)</f>
        <v>2326</v>
      </c>
      <c r="L59" s="82">
        <f t="shared" ref="L59:L65" si="49">INDEX(D$58:D$65,H59)</f>
        <v>193.83333333333334</v>
      </c>
      <c r="M59" s="47">
        <v>120</v>
      </c>
      <c r="N59" s="47">
        <f t="shared" ref="N59:N65" si="50">IF(B59="","",INDEX(E$58:E$65,H59))</f>
        <v>12</v>
      </c>
      <c r="O59" s="47">
        <f t="shared" ref="O59:O65" si="51">IF(B59="","",K59+M59)</f>
        <v>2446</v>
      </c>
      <c r="P59" s="82">
        <f t="shared" ref="P59:P65" si="52">IF(B59="","",O59/N59)</f>
        <v>203.83333333333334</v>
      </c>
      <c r="R59" s="47">
        <f>MATCH(C81,J$58:J$65,0)</f>
        <v>1</v>
      </c>
    </row>
    <row r="60" spans="1:18" s="47" customFormat="1">
      <c r="A60" s="4">
        <v>3</v>
      </c>
      <c r="B60" s="4" t="str">
        <f>'Tag 6'!A21</f>
        <v>Tornados 2</v>
      </c>
      <c r="C60" s="4">
        <f>'Tag 6'!O20</f>
        <v>2095</v>
      </c>
      <c r="D60" s="79">
        <f>'Tag 6'!Q20</f>
        <v>174.58333333333334</v>
      </c>
      <c r="E60" s="4">
        <f>'Tag 6'!P20+'Tag 6'!P21+'Tag 6'!P22</f>
        <v>12</v>
      </c>
      <c r="F60" s="80"/>
      <c r="G60" s="47">
        <f t="shared" si="45"/>
        <v>4</v>
      </c>
      <c r="H60" s="47">
        <f t="shared" si="46"/>
        <v>1</v>
      </c>
      <c r="J60" s="47" t="str">
        <f t="shared" si="47"/>
        <v>BVR</v>
      </c>
      <c r="K60" s="47">
        <f t="shared" si="48"/>
        <v>2228</v>
      </c>
      <c r="L60" s="82">
        <f t="shared" si="49"/>
        <v>185.66666666666666</v>
      </c>
      <c r="M60" s="47">
        <v>90</v>
      </c>
      <c r="N60" s="47">
        <f t="shared" si="50"/>
        <v>12</v>
      </c>
      <c r="O60" s="47">
        <f t="shared" si="51"/>
        <v>2318</v>
      </c>
      <c r="P60" s="82">
        <f t="shared" si="52"/>
        <v>193.16666666666666</v>
      </c>
      <c r="R60" s="47">
        <f t="shared" ref="R60:R65" si="53">MATCH(C82,J$58:J$65,0)</f>
        <v>3</v>
      </c>
    </row>
    <row r="61" spans="1:18" s="47" customFormat="1">
      <c r="A61" s="4">
        <v>4</v>
      </c>
      <c r="B61" s="4" t="str">
        <f>'Tag 6'!A30</f>
        <v>Tornados 1</v>
      </c>
      <c r="C61" s="4">
        <f>'Tag 6'!O29</f>
        <v>2326</v>
      </c>
      <c r="D61" s="79">
        <f>'Tag 6'!Q29</f>
        <v>193.83333333333334</v>
      </c>
      <c r="E61" s="4">
        <f>'Tag 6'!P29+'Tag 6'!P30+'Tag 6'!P31</f>
        <v>12</v>
      </c>
      <c r="F61" s="80"/>
      <c r="G61" s="47">
        <f t="shared" si="45"/>
        <v>2</v>
      </c>
      <c r="H61" s="47">
        <f t="shared" si="46"/>
        <v>3</v>
      </c>
      <c r="J61" s="47" t="str">
        <f t="shared" si="47"/>
        <v>Tornados 2</v>
      </c>
      <c r="K61" s="47">
        <f t="shared" si="48"/>
        <v>2095</v>
      </c>
      <c r="L61" s="82">
        <f t="shared" si="49"/>
        <v>174.58333333333334</v>
      </c>
      <c r="M61" s="47">
        <v>70</v>
      </c>
      <c r="N61" s="47">
        <f t="shared" si="50"/>
        <v>12</v>
      </c>
      <c r="O61" s="47">
        <f t="shared" si="51"/>
        <v>2165</v>
      </c>
      <c r="P61" s="82">
        <f t="shared" si="52"/>
        <v>180.41666666666666</v>
      </c>
      <c r="R61" s="47">
        <f t="shared" si="53"/>
        <v>4</v>
      </c>
    </row>
    <row r="62" spans="1:18" s="47" customFormat="1">
      <c r="A62" s="4">
        <v>5</v>
      </c>
      <c r="B62" s="4" t="str">
        <f>'Tag 6'!A38</f>
        <v/>
      </c>
      <c r="C62" s="4" t="str">
        <f>'Tag 6'!O37</f>
        <v/>
      </c>
      <c r="D62" s="79" t="str">
        <f>'Tag 6'!Q37</f>
        <v/>
      </c>
      <c r="E62" s="4">
        <f>'Tag 6'!P37+'Tag 6'!P38+'Tag 6'!P39</f>
        <v>0</v>
      </c>
      <c r="F62" s="80"/>
      <c r="G62" s="47" t="e">
        <f t="shared" si="45"/>
        <v>#VALUE!</v>
      </c>
      <c r="H62" s="47" t="e">
        <f t="shared" si="46"/>
        <v>#N/A</v>
      </c>
      <c r="J62" s="47" t="str">
        <f t="shared" si="47"/>
        <v/>
      </c>
      <c r="K62" s="47" t="e">
        <f t="shared" si="48"/>
        <v>#N/A</v>
      </c>
      <c r="L62" s="82" t="e">
        <f t="shared" si="49"/>
        <v>#N/A</v>
      </c>
      <c r="M62" s="47">
        <v>50</v>
      </c>
      <c r="N62" s="47" t="str">
        <f t="shared" si="50"/>
        <v/>
      </c>
      <c r="O62" s="47" t="str">
        <f t="shared" si="51"/>
        <v/>
      </c>
      <c r="P62" s="82" t="str">
        <f t="shared" si="52"/>
        <v/>
      </c>
      <c r="R62" s="47">
        <f t="shared" si="53"/>
        <v>5</v>
      </c>
    </row>
    <row r="63" spans="1:18" s="47" customFormat="1">
      <c r="A63" s="4">
        <v>6</v>
      </c>
      <c r="B63" s="4" t="str">
        <f>'Tag 6'!A47</f>
        <v/>
      </c>
      <c r="C63" s="4" t="str">
        <f>'Tag 6'!O46</f>
        <v/>
      </c>
      <c r="D63" s="79" t="str">
        <f>'Tag 6'!Q46</f>
        <v/>
      </c>
      <c r="E63" s="4">
        <f>'Tag 6'!P46+'Tag 6'!P47+'Tag 6'!P48</f>
        <v>0</v>
      </c>
      <c r="F63" s="80"/>
      <c r="G63" s="47" t="e">
        <f t="shared" si="45"/>
        <v>#VALUE!</v>
      </c>
      <c r="H63" s="47" t="e">
        <f t="shared" si="46"/>
        <v>#N/A</v>
      </c>
      <c r="J63" s="47" t="str">
        <f t="shared" si="47"/>
        <v/>
      </c>
      <c r="K63" s="47" t="e">
        <f t="shared" si="48"/>
        <v>#N/A</v>
      </c>
      <c r="L63" s="82" t="e">
        <f t="shared" si="49"/>
        <v>#N/A</v>
      </c>
      <c r="M63" s="47">
        <v>30</v>
      </c>
      <c r="N63" s="47" t="str">
        <f t="shared" si="50"/>
        <v/>
      </c>
      <c r="O63" s="47" t="str">
        <f t="shared" si="51"/>
        <v/>
      </c>
      <c r="P63" s="82" t="str">
        <f t="shared" si="52"/>
        <v/>
      </c>
      <c r="R63" s="47">
        <f t="shared" si="53"/>
        <v>5</v>
      </c>
    </row>
    <row r="64" spans="1:18" s="47" customFormat="1">
      <c r="A64" s="4">
        <v>7</v>
      </c>
      <c r="B64" s="4" t="str">
        <f>'Tag 6'!A56</f>
        <v/>
      </c>
      <c r="C64" s="4" t="str">
        <f>'Tag 6'!O55</f>
        <v/>
      </c>
      <c r="D64" s="79" t="str">
        <f>'Tag 6'!Q55</f>
        <v/>
      </c>
      <c r="E64" s="4">
        <f>'Tag 6'!P55+'Tag 6'!P56+'Tag 6'!P57</f>
        <v>0</v>
      </c>
      <c r="F64" s="80"/>
      <c r="G64" s="47" t="e">
        <f t="shared" si="45"/>
        <v>#VALUE!</v>
      </c>
      <c r="H64" s="47" t="e">
        <f t="shared" si="46"/>
        <v>#N/A</v>
      </c>
      <c r="J64" s="47" t="str">
        <f t="shared" si="47"/>
        <v/>
      </c>
      <c r="K64" s="47" t="e">
        <f t="shared" si="48"/>
        <v>#N/A</v>
      </c>
      <c r="L64" s="82" t="e">
        <f t="shared" si="49"/>
        <v>#N/A</v>
      </c>
      <c r="M64" s="47">
        <v>20</v>
      </c>
      <c r="N64" s="47" t="str">
        <f t="shared" si="50"/>
        <v/>
      </c>
      <c r="O64" s="47" t="str">
        <f t="shared" si="51"/>
        <v/>
      </c>
      <c r="P64" s="82" t="str">
        <f t="shared" si="52"/>
        <v/>
      </c>
      <c r="R64" s="47">
        <f t="shared" si="53"/>
        <v>5</v>
      </c>
    </row>
    <row r="65" spans="1:22" s="47" customFormat="1">
      <c r="A65" s="4">
        <v>8</v>
      </c>
      <c r="B65" s="4" t="str">
        <f>'Tag 6'!A65</f>
        <v/>
      </c>
      <c r="C65" s="4" t="str">
        <f>'Tag 6'!O64</f>
        <v/>
      </c>
      <c r="D65" s="79" t="str">
        <f>'Tag 6'!Q64</f>
        <v/>
      </c>
      <c r="E65" s="4">
        <f>'Tag 6'!P64+'Tag 6'!P65+'Tag 6'!P66</f>
        <v>0</v>
      </c>
      <c r="F65" s="80"/>
      <c r="G65" s="47" t="e">
        <f t="shared" si="45"/>
        <v>#VALUE!</v>
      </c>
      <c r="H65" s="47" t="e">
        <f t="shared" si="46"/>
        <v>#N/A</v>
      </c>
      <c r="J65" s="47" t="str">
        <f>IF(B65="","",INDEX(B$58:B$65,H65))</f>
        <v/>
      </c>
      <c r="K65" s="47" t="e">
        <f t="shared" si="48"/>
        <v>#N/A</v>
      </c>
      <c r="L65" s="82" t="e">
        <f t="shared" si="49"/>
        <v>#N/A</v>
      </c>
      <c r="M65" s="47">
        <v>10</v>
      </c>
      <c r="N65" s="47" t="str">
        <f t="shared" si="50"/>
        <v/>
      </c>
      <c r="O65" s="47" t="str">
        <f t="shared" si="51"/>
        <v/>
      </c>
      <c r="P65" s="82" t="str">
        <f t="shared" si="52"/>
        <v/>
      </c>
      <c r="R65" s="47">
        <f t="shared" si="53"/>
        <v>5</v>
      </c>
    </row>
    <row r="67" spans="1:22" s="47" customFormat="1" ht="20">
      <c r="A67" s="78" t="s">
        <v>114</v>
      </c>
      <c r="L67" s="82"/>
      <c r="P67" s="82"/>
    </row>
    <row r="68" spans="1:22" s="47" customFormat="1">
      <c r="B68" s="47" t="s">
        <v>128</v>
      </c>
      <c r="C68" s="47" t="s">
        <v>102</v>
      </c>
      <c r="D68" s="47" t="s">
        <v>103</v>
      </c>
      <c r="E68" s="47" t="s">
        <v>129</v>
      </c>
      <c r="G68" s="47" t="s">
        <v>126</v>
      </c>
      <c r="H68" s="47" t="s">
        <v>127</v>
      </c>
      <c r="J68" s="47" t="s">
        <v>128</v>
      </c>
      <c r="K68" s="47" t="s">
        <v>102</v>
      </c>
      <c r="L68" s="82" t="s">
        <v>103</v>
      </c>
      <c r="M68" s="47" t="s">
        <v>104</v>
      </c>
      <c r="N68" s="47" t="s">
        <v>129</v>
      </c>
      <c r="O68" s="47" t="s">
        <v>102</v>
      </c>
      <c r="P68" s="82" t="s">
        <v>103</v>
      </c>
      <c r="R68" s="47" t="s">
        <v>127</v>
      </c>
    </row>
    <row r="69" spans="1:22" s="47" customFormat="1">
      <c r="A69" s="4">
        <v>1</v>
      </c>
      <c r="B69" s="4" t="str">
        <f>'Tag 7'!A3</f>
        <v/>
      </c>
      <c r="C69" s="4" t="str">
        <f>'Tag 7'!O2</f>
        <v/>
      </c>
      <c r="D69" s="79" t="str">
        <f>'Tag 7'!Q2</f>
        <v/>
      </c>
      <c r="E69" s="4">
        <f>'Tag 7'!P2+'Tag 7'!P3+'Tag 7'!P4</f>
        <v>0</v>
      </c>
      <c r="F69" s="80"/>
      <c r="G69" s="47" t="e">
        <f>RANK(C69,C$69:C$76)</f>
        <v>#VALUE!</v>
      </c>
      <c r="H69" s="47" t="e">
        <f>MATCH(A69,G$69:G$76,0)</f>
        <v>#N/A</v>
      </c>
      <c r="J69" s="47" t="str">
        <f>IF(B69="","",INDEX(B$69:B$76,H69))</f>
        <v/>
      </c>
      <c r="K69" s="47" t="e">
        <f>INDEX(C$69:C$76,H69)</f>
        <v>#N/A</v>
      </c>
      <c r="L69" s="82" t="e">
        <f>INDEX(D$69:D$76,H69)</f>
        <v>#N/A</v>
      </c>
      <c r="M69" s="47">
        <v>150</v>
      </c>
      <c r="N69" s="47" t="str">
        <f>IF(B69="","",INDEX(E$69:E$76,H69))</f>
        <v/>
      </c>
      <c r="O69" s="47" t="str">
        <f>IF(B69="","",K69+M69)</f>
        <v/>
      </c>
      <c r="P69" s="82" t="str">
        <f>IF(B69="","",O69/N69)</f>
        <v/>
      </c>
      <c r="R69" s="47" t="e">
        <f>MATCH(C80,J$69:J$76,0)</f>
        <v>#N/A</v>
      </c>
    </row>
    <row r="70" spans="1:22" s="47" customFormat="1">
      <c r="A70" s="4">
        <v>2</v>
      </c>
      <c r="B70" s="4" t="str">
        <f>'Tag 7'!A12</f>
        <v/>
      </c>
      <c r="C70" s="4" t="str">
        <f>'Tag 7'!O11</f>
        <v/>
      </c>
      <c r="D70" s="79" t="str">
        <f>'Tag 7'!Q11</f>
        <v/>
      </c>
      <c r="E70" s="4">
        <f>'Tag 7'!P11+'Tag 7'!P12+'Tag 7'!P13</f>
        <v>0</v>
      </c>
      <c r="F70" s="80"/>
      <c r="G70" s="47" t="e">
        <f t="shared" ref="G70:G76" si="54">RANK(C70,C$69:C$76)</f>
        <v>#VALUE!</v>
      </c>
      <c r="H70" s="47" t="e">
        <f t="shared" ref="H70:H76" si="55">MATCH(A70,G$69:G$76,0)</f>
        <v>#N/A</v>
      </c>
      <c r="J70" s="47" t="str">
        <f t="shared" ref="J70:J76" si="56">IF(B70="","",INDEX(B$69:B$76,H70))</f>
        <v/>
      </c>
      <c r="K70" s="47" t="e">
        <f t="shared" ref="K70:K76" si="57">INDEX(C$69:C$76,H70)</f>
        <v>#N/A</v>
      </c>
      <c r="L70" s="82" t="e">
        <f t="shared" ref="L70:L76" si="58">INDEX(D$69:D$76,H70)</f>
        <v>#N/A</v>
      </c>
      <c r="M70" s="47">
        <v>120</v>
      </c>
      <c r="N70" s="47" t="str">
        <f t="shared" ref="N70:N76" si="59">IF(B70="","",INDEX(E$69:E$76,H70))</f>
        <v/>
      </c>
      <c r="O70" s="47" t="str">
        <f t="shared" ref="O70:O76" si="60">IF(B70="","",K70+M70)</f>
        <v/>
      </c>
      <c r="P70" s="82" t="str">
        <f t="shared" ref="P70:P76" si="61">IF(B70="","",O70/N70)</f>
        <v/>
      </c>
      <c r="R70" s="47" t="e">
        <f t="shared" ref="R70:R76" si="62">MATCH(C81,J$69:J$76,0)</f>
        <v>#N/A</v>
      </c>
    </row>
    <row r="71" spans="1:22" s="47" customFormat="1">
      <c r="A71" s="4">
        <v>3</v>
      </c>
      <c r="B71" s="4" t="str">
        <f>'Tag 7'!A21</f>
        <v/>
      </c>
      <c r="C71" s="4" t="str">
        <f>'Tag 7'!O20</f>
        <v/>
      </c>
      <c r="D71" s="79" t="str">
        <f>'Tag 7'!Q20</f>
        <v/>
      </c>
      <c r="E71" s="4">
        <f>'Tag 7'!P20+'Tag 7'!P21+'Tag 7'!P22</f>
        <v>0</v>
      </c>
      <c r="F71" s="80"/>
      <c r="G71" s="47" t="e">
        <f t="shared" si="54"/>
        <v>#VALUE!</v>
      </c>
      <c r="H71" s="47" t="e">
        <f t="shared" si="55"/>
        <v>#N/A</v>
      </c>
      <c r="J71" s="47" t="str">
        <f t="shared" si="56"/>
        <v/>
      </c>
      <c r="K71" s="47" t="e">
        <f t="shared" si="57"/>
        <v>#N/A</v>
      </c>
      <c r="L71" s="82" t="e">
        <f t="shared" si="58"/>
        <v>#N/A</v>
      </c>
      <c r="M71" s="47">
        <v>90</v>
      </c>
      <c r="N71" s="47" t="str">
        <f t="shared" si="59"/>
        <v/>
      </c>
      <c r="O71" s="47" t="str">
        <f t="shared" si="60"/>
        <v/>
      </c>
      <c r="P71" s="82" t="str">
        <f t="shared" si="61"/>
        <v/>
      </c>
      <c r="R71" s="47" t="e">
        <f t="shared" si="62"/>
        <v>#N/A</v>
      </c>
    </row>
    <row r="72" spans="1:22" s="47" customFormat="1">
      <c r="A72" s="4">
        <v>4</v>
      </c>
      <c r="B72" s="4" t="str">
        <f>'Tag 7'!A30</f>
        <v/>
      </c>
      <c r="C72" s="4" t="str">
        <f>'Tag 7'!O29</f>
        <v/>
      </c>
      <c r="D72" s="79" t="str">
        <f>'Tag 7'!Q29</f>
        <v/>
      </c>
      <c r="E72" s="4">
        <f>'Tag 7'!P29+'Tag 7'!P30+'Tag 7'!P31</f>
        <v>0</v>
      </c>
      <c r="F72" s="80"/>
      <c r="G72" s="47" t="e">
        <f t="shared" si="54"/>
        <v>#VALUE!</v>
      </c>
      <c r="H72" s="47" t="e">
        <f t="shared" si="55"/>
        <v>#N/A</v>
      </c>
      <c r="J72" s="47" t="str">
        <f t="shared" si="56"/>
        <v/>
      </c>
      <c r="K72" s="47" t="e">
        <f t="shared" si="57"/>
        <v>#N/A</v>
      </c>
      <c r="L72" s="82" t="e">
        <f t="shared" si="58"/>
        <v>#N/A</v>
      </c>
      <c r="M72" s="47">
        <v>70</v>
      </c>
      <c r="N72" s="47" t="str">
        <f t="shared" si="59"/>
        <v/>
      </c>
      <c r="O72" s="47" t="str">
        <f t="shared" si="60"/>
        <v/>
      </c>
      <c r="P72" s="82" t="str">
        <f t="shared" si="61"/>
        <v/>
      </c>
      <c r="R72" s="47" t="e">
        <f t="shared" si="62"/>
        <v>#N/A</v>
      </c>
    </row>
    <row r="73" spans="1:22" s="47" customFormat="1">
      <c r="A73" s="4">
        <v>5</v>
      </c>
      <c r="B73" s="4" t="str">
        <f>'Tag 7'!A38</f>
        <v/>
      </c>
      <c r="C73" s="4" t="str">
        <f>'Tag 7'!O37</f>
        <v/>
      </c>
      <c r="D73" s="79" t="str">
        <f>'Tag 7'!Q37</f>
        <v/>
      </c>
      <c r="E73" s="4">
        <f>'Tag 7'!P37+'Tag 7'!P38+'Tag 7'!P39</f>
        <v>0</v>
      </c>
      <c r="F73" s="80"/>
      <c r="G73" s="47" t="e">
        <f t="shared" si="54"/>
        <v>#VALUE!</v>
      </c>
      <c r="H73" s="47" t="e">
        <f t="shared" si="55"/>
        <v>#N/A</v>
      </c>
      <c r="J73" s="47" t="str">
        <f t="shared" si="56"/>
        <v/>
      </c>
      <c r="K73" s="47" t="e">
        <f t="shared" si="57"/>
        <v>#N/A</v>
      </c>
      <c r="L73" s="82" t="e">
        <f t="shared" si="58"/>
        <v>#N/A</v>
      </c>
      <c r="M73" s="47">
        <v>50</v>
      </c>
      <c r="N73" s="47" t="str">
        <f t="shared" si="59"/>
        <v/>
      </c>
      <c r="O73" s="47" t="str">
        <f t="shared" si="60"/>
        <v/>
      </c>
      <c r="P73" s="82" t="str">
        <f t="shared" si="61"/>
        <v/>
      </c>
      <c r="R73" s="47">
        <f t="shared" si="62"/>
        <v>1</v>
      </c>
    </row>
    <row r="74" spans="1:22" s="47" customFormat="1">
      <c r="A74" s="4">
        <v>6</v>
      </c>
      <c r="B74" s="4" t="str">
        <f>'Tag 7'!A47</f>
        <v/>
      </c>
      <c r="C74" s="4" t="str">
        <f>'Tag 7'!O46</f>
        <v/>
      </c>
      <c r="D74" s="79" t="str">
        <f>'Tag 7'!Q46</f>
        <v/>
      </c>
      <c r="E74" s="4">
        <f>'Tag 7'!P46+'Tag 7'!P47+'Tag 7'!P48</f>
        <v>0</v>
      </c>
      <c r="F74" s="80"/>
      <c r="G74" s="47" t="e">
        <f t="shared" si="54"/>
        <v>#VALUE!</v>
      </c>
      <c r="H74" s="47" t="e">
        <f t="shared" si="55"/>
        <v>#N/A</v>
      </c>
      <c r="J74" s="47" t="str">
        <f t="shared" si="56"/>
        <v/>
      </c>
      <c r="K74" s="47" t="e">
        <f t="shared" si="57"/>
        <v>#N/A</v>
      </c>
      <c r="L74" s="82" t="e">
        <f t="shared" si="58"/>
        <v>#N/A</v>
      </c>
      <c r="M74" s="47">
        <v>30</v>
      </c>
      <c r="N74" s="47" t="str">
        <f t="shared" si="59"/>
        <v/>
      </c>
      <c r="O74" s="47" t="str">
        <f t="shared" si="60"/>
        <v/>
      </c>
      <c r="P74" s="82" t="str">
        <f t="shared" si="61"/>
        <v/>
      </c>
      <c r="R74" s="47">
        <f t="shared" si="62"/>
        <v>1</v>
      </c>
    </row>
    <row r="75" spans="1:22" s="47" customFormat="1">
      <c r="A75" s="4">
        <v>7</v>
      </c>
      <c r="B75" s="4" t="str">
        <f>'Tag 7'!A56</f>
        <v/>
      </c>
      <c r="C75" s="4" t="str">
        <f>'Tag 7'!O55</f>
        <v/>
      </c>
      <c r="D75" s="79" t="str">
        <f>'Tag 7'!Q55</f>
        <v/>
      </c>
      <c r="E75" s="4">
        <f>'Tag 7'!P55+'Tag 7'!P56+'Tag 7'!P57</f>
        <v>0</v>
      </c>
      <c r="F75" s="80"/>
      <c r="G75" s="47" t="e">
        <f t="shared" si="54"/>
        <v>#VALUE!</v>
      </c>
      <c r="H75" s="47" t="e">
        <f t="shared" si="55"/>
        <v>#N/A</v>
      </c>
      <c r="J75" s="47" t="str">
        <f t="shared" si="56"/>
        <v/>
      </c>
      <c r="K75" s="47" t="e">
        <f t="shared" si="57"/>
        <v>#N/A</v>
      </c>
      <c r="L75" s="82" t="e">
        <f t="shared" si="58"/>
        <v>#N/A</v>
      </c>
      <c r="M75" s="47">
        <v>20</v>
      </c>
      <c r="N75" s="47" t="str">
        <f t="shared" si="59"/>
        <v/>
      </c>
      <c r="O75" s="47" t="str">
        <f t="shared" si="60"/>
        <v/>
      </c>
      <c r="P75" s="82" t="str">
        <f t="shared" si="61"/>
        <v/>
      </c>
      <c r="R75" s="47">
        <f t="shared" si="62"/>
        <v>1</v>
      </c>
    </row>
    <row r="76" spans="1:22" s="47" customFormat="1">
      <c r="A76" s="4">
        <v>8</v>
      </c>
      <c r="B76" s="4" t="str">
        <f>'Tag 7'!A65</f>
        <v/>
      </c>
      <c r="C76" s="4" t="str">
        <f>'Tag 7'!O64</f>
        <v/>
      </c>
      <c r="D76" s="79" t="str">
        <f>'Tag 7'!Q64</f>
        <v/>
      </c>
      <c r="E76" s="4">
        <f>'Tag 7'!P64+'Tag 7'!P65+'Tag 7'!P66</f>
        <v>0</v>
      </c>
      <c r="F76" s="80"/>
      <c r="G76" s="47" t="e">
        <f t="shared" si="54"/>
        <v>#VALUE!</v>
      </c>
      <c r="H76" s="47" t="e">
        <f t="shared" si="55"/>
        <v>#N/A</v>
      </c>
      <c r="J76" s="47" t="str">
        <f t="shared" si="56"/>
        <v/>
      </c>
      <c r="K76" s="47" t="e">
        <f t="shared" si="57"/>
        <v>#N/A</v>
      </c>
      <c r="L76" s="82" t="e">
        <f t="shared" si="58"/>
        <v>#N/A</v>
      </c>
      <c r="M76" s="47">
        <v>10</v>
      </c>
      <c r="N76" s="47" t="str">
        <f t="shared" si="59"/>
        <v/>
      </c>
      <c r="O76" s="47" t="str">
        <f t="shared" si="60"/>
        <v/>
      </c>
      <c r="P76" s="82" t="str">
        <f t="shared" si="61"/>
        <v/>
      </c>
      <c r="R76" s="47">
        <f t="shared" si="62"/>
        <v>1</v>
      </c>
    </row>
    <row r="78" spans="1:22" s="47" customFormat="1" ht="20">
      <c r="A78" s="83" t="s">
        <v>130</v>
      </c>
      <c r="L78" s="82"/>
      <c r="P78" s="82"/>
    </row>
    <row r="79" spans="1:22">
      <c r="D79" s="47" t="s">
        <v>108</v>
      </c>
      <c r="G79" s="47" t="s">
        <v>109</v>
      </c>
      <c r="J79" s="47" t="s">
        <v>110</v>
      </c>
      <c r="L79" s="47" t="s">
        <v>111</v>
      </c>
      <c r="N79" s="47" t="s">
        <v>112</v>
      </c>
      <c r="P79" s="47" t="s">
        <v>113</v>
      </c>
      <c r="R79" s="82" t="s">
        <v>114</v>
      </c>
      <c r="T79" s="47" t="s">
        <v>102</v>
      </c>
      <c r="U79" s="47" t="s">
        <v>126</v>
      </c>
      <c r="V79" s="47" t="s">
        <v>127</v>
      </c>
    </row>
    <row r="80" spans="1:22">
      <c r="A80" s="35">
        <v>1</v>
      </c>
      <c r="B80" s="47" t="s">
        <v>124</v>
      </c>
      <c r="C80" s="4" t="str">
        <f>B3</f>
        <v>Tornados 1</v>
      </c>
      <c r="D80" s="4">
        <f>INDEX(O$3:O$10,R3)</f>
        <v>2551</v>
      </c>
      <c r="E80" s="35">
        <f>IF(C80="","",IFERROR(D80,0))</f>
        <v>2551</v>
      </c>
      <c r="G80" s="4">
        <f t="shared" ref="G80:G87" si="63">INDEX(O$14:O$21,R14)</f>
        <v>2356</v>
      </c>
      <c r="H80" s="35">
        <f>IF(C80="","",IFERROR(G80,0))</f>
        <v>2356</v>
      </c>
      <c r="J80" s="4">
        <f t="shared" ref="J80:J87" si="64">INDEX(O$25:O$32,R25)</f>
        <v>2783</v>
      </c>
      <c r="K80" s="35">
        <f>IF(C80="","",IFERROR(J80,0))</f>
        <v>2783</v>
      </c>
      <c r="L80" s="4">
        <f t="shared" ref="L80:L87" si="65">INDEX(O$36:O$43,R36)</f>
        <v>2514</v>
      </c>
      <c r="M80" s="35">
        <f>IF(C80="","",IFERROR(L80,0))</f>
        <v>2514</v>
      </c>
      <c r="N80" s="4">
        <f t="shared" ref="N80:N87" si="66">INDEX(O$47:O$54,R47)</f>
        <v>2582</v>
      </c>
      <c r="O80" s="35">
        <f>IF(C80="","",IFERROR(N80,0))</f>
        <v>2582</v>
      </c>
      <c r="P80" s="4">
        <f t="shared" ref="P80:P87" si="67">INDEX(O$58:O$65,R58)</f>
        <v>2446</v>
      </c>
      <c r="Q80" s="35">
        <f>IF(C80="","",IFERROR(P80,0))</f>
        <v>2446</v>
      </c>
      <c r="R80" s="79" t="e">
        <f t="shared" ref="R80:R87" si="68">INDEX(O$69:O$76,R69)</f>
        <v>#N/A</v>
      </c>
      <c r="S80" s="35">
        <f>IF(C80="","",IFERROR(R80,0))</f>
        <v>0</v>
      </c>
      <c r="T80" s="84">
        <f>IF(C80="","",E80+H80+K80+M80+O80+Q80+S80)</f>
        <v>15232</v>
      </c>
      <c r="U80" s="35">
        <f t="shared" ref="U80:U87" si="69">RANK(T80,T$80:T$87)</f>
        <v>1</v>
      </c>
      <c r="V80" s="35">
        <f>MATCH(A80,U$80:U$87,0)</f>
        <v>1</v>
      </c>
    </row>
    <row r="81" spans="1:22">
      <c r="A81" s="35">
        <v>2</v>
      </c>
      <c r="C81" s="4" t="str">
        <f t="shared" ref="C81:C87" si="70">B4</f>
        <v>Flying Pins</v>
      </c>
      <c r="D81" s="4">
        <f t="shared" ref="D81:D87" si="71">INDEX(O$3:O$10,R4)</f>
        <v>2278</v>
      </c>
      <c r="E81" s="47">
        <f t="shared" ref="E81:E87" si="72">IF(C81="","",IFERROR(D81,0))</f>
        <v>2278</v>
      </c>
      <c r="G81" s="4">
        <f t="shared" si="63"/>
        <v>2421</v>
      </c>
      <c r="H81" s="47">
        <f t="shared" ref="H81:H87" si="73">IF(C81="","",IFERROR(G81,0))</f>
        <v>2421</v>
      </c>
      <c r="J81" s="4">
        <f t="shared" si="64"/>
        <v>2397</v>
      </c>
      <c r="K81" s="47">
        <f t="shared" ref="K81:K87" si="74">IF(C81="","",IFERROR(J81,0))</f>
        <v>2397</v>
      </c>
      <c r="L81" s="4">
        <f t="shared" si="65"/>
        <v>2058</v>
      </c>
      <c r="M81" s="47">
        <f t="shared" ref="M81:M87" si="75">IF(C81="","",IFERROR(L81,0))</f>
        <v>2058</v>
      </c>
      <c r="N81" s="4">
        <f t="shared" si="66"/>
        <v>2389</v>
      </c>
      <c r="O81" s="47">
        <f t="shared" ref="O81:O87" si="76">IF(C81="","",IFERROR(N81,0))</f>
        <v>2389</v>
      </c>
      <c r="P81" s="4">
        <f t="shared" si="67"/>
        <v>2487</v>
      </c>
      <c r="Q81" s="47">
        <f t="shared" ref="Q81:Q87" si="77">IF(C81="","",IFERROR(P81,0))</f>
        <v>2487</v>
      </c>
      <c r="R81" s="79" t="e">
        <f t="shared" si="68"/>
        <v>#N/A</v>
      </c>
      <c r="S81" s="47">
        <f t="shared" ref="S81:S87" si="78">IF(C81="","",IFERROR(R81,0))</f>
        <v>0</v>
      </c>
      <c r="T81" s="84">
        <f t="shared" ref="T81:T87" si="79">IF(C81="","",E81+H81+K81+M81+O81+Q81+S81)</f>
        <v>14030</v>
      </c>
      <c r="U81" s="47">
        <f t="shared" si="69"/>
        <v>4</v>
      </c>
      <c r="V81" s="47">
        <f t="shared" ref="V81:V87" si="80">MATCH(A81,U$80:U$87,0)</f>
        <v>4</v>
      </c>
    </row>
    <row r="82" spans="1:22">
      <c r="A82" s="35">
        <v>3</v>
      </c>
      <c r="C82" s="4" t="str">
        <f t="shared" si="70"/>
        <v>BVR</v>
      </c>
      <c r="D82" s="4">
        <f t="shared" si="71"/>
        <v>2336</v>
      </c>
      <c r="E82" s="47">
        <f t="shared" si="72"/>
        <v>2336</v>
      </c>
      <c r="G82" s="4">
        <f t="shared" si="63"/>
        <v>2752</v>
      </c>
      <c r="H82" s="47">
        <f t="shared" si="73"/>
        <v>2752</v>
      </c>
      <c r="J82" s="4">
        <f t="shared" si="64"/>
        <v>2300</v>
      </c>
      <c r="K82" s="47">
        <f t="shared" si="74"/>
        <v>2300</v>
      </c>
      <c r="L82" s="4">
        <f t="shared" si="65"/>
        <v>2347</v>
      </c>
      <c r="M82" s="47">
        <f t="shared" si="75"/>
        <v>2347</v>
      </c>
      <c r="N82" s="4">
        <f t="shared" si="66"/>
        <v>2204</v>
      </c>
      <c r="O82" s="47">
        <f t="shared" si="76"/>
        <v>2204</v>
      </c>
      <c r="P82" s="4">
        <f t="shared" si="67"/>
        <v>2318</v>
      </c>
      <c r="Q82" s="47">
        <f t="shared" si="77"/>
        <v>2318</v>
      </c>
      <c r="R82" s="79" t="e">
        <f t="shared" si="68"/>
        <v>#N/A</v>
      </c>
      <c r="S82" s="47">
        <f t="shared" si="78"/>
        <v>0</v>
      </c>
      <c r="T82" s="84">
        <f t="shared" si="79"/>
        <v>14257</v>
      </c>
      <c r="U82" s="47">
        <f t="shared" si="69"/>
        <v>3</v>
      </c>
      <c r="V82" s="47">
        <f t="shared" si="80"/>
        <v>3</v>
      </c>
    </row>
    <row r="83" spans="1:22">
      <c r="A83" s="35">
        <v>4</v>
      </c>
      <c r="C83" s="4" t="str">
        <f t="shared" si="70"/>
        <v>Tornados 2</v>
      </c>
      <c r="D83" s="4">
        <f t="shared" si="71"/>
        <v>2475</v>
      </c>
      <c r="E83" s="47">
        <f t="shared" si="72"/>
        <v>2475</v>
      </c>
      <c r="G83" s="4">
        <f t="shared" si="63"/>
        <v>2708</v>
      </c>
      <c r="H83" s="47">
        <f t="shared" si="73"/>
        <v>2708</v>
      </c>
      <c r="J83" s="4">
        <f t="shared" si="64"/>
        <v>2512</v>
      </c>
      <c r="K83" s="47">
        <f t="shared" si="74"/>
        <v>2512</v>
      </c>
      <c r="L83" s="4">
        <f t="shared" si="65"/>
        <v>2310</v>
      </c>
      <c r="M83" s="47">
        <f t="shared" si="75"/>
        <v>2310</v>
      </c>
      <c r="N83" s="4">
        <f t="shared" si="66"/>
        <v>2343</v>
      </c>
      <c r="O83" s="47">
        <f t="shared" si="76"/>
        <v>2343</v>
      </c>
      <c r="P83" s="4">
        <f t="shared" si="67"/>
        <v>2165</v>
      </c>
      <c r="Q83" s="47">
        <f t="shared" si="77"/>
        <v>2165</v>
      </c>
      <c r="R83" s="79" t="e">
        <f t="shared" si="68"/>
        <v>#N/A</v>
      </c>
      <c r="S83" s="47">
        <f t="shared" si="78"/>
        <v>0</v>
      </c>
      <c r="T83" s="84">
        <f t="shared" si="79"/>
        <v>14513</v>
      </c>
      <c r="U83" s="47">
        <f t="shared" si="69"/>
        <v>2</v>
      </c>
      <c r="V83" s="47">
        <f t="shared" si="80"/>
        <v>2</v>
      </c>
    </row>
    <row r="84" spans="1:22">
      <c r="A84" s="35">
        <v>5</v>
      </c>
      <c r="C84" s="4" t="str">
        <f t="shared" si="70"/>
        <v/>
      </c>
      <c r="D84" s="4" t="str">
        <f t="shared" si="71"/>
        <v/>
      </c>
      <c r="E84" s="47" t="str">
        <f t="shared" si="72"/>
        <v/>
      </c>
      <c r="G84" s="4" t="str">
        <f t="shared" si="63"/>
        <v/>
      </c>
      <c r="H84" s="47" t="str">
        <f t="shared" si="73"/>
        <v/>
      </c>
      <c r="J84" s="4" t="str">
        <f t="shared" si="64"/>
        <v/>
      </c>
      <c r="K84" s="47" t="str">
        <f t="shared" si="74"/>
        <v/>
      </c>
      <c r="L84" s="4" t="str">
        <f t="shared" si="65"/>
        <v/>
      </c>
      <c r="M84" s="47" t="str">
        <f t="shared" si="75"/>
        <v/>
      </c>
      <c r="N84" s="4" t="str">
        <f t="shared" si="66"/>
        <v/>
      </c>
      <c r="O84" s="47" t="str">
        <f t="shared" si="76"/>
        <v/>
      </c>
      <c r="P84" s="4" t="str">
        <f t="shared" si="67"/>
        <v/>
      </c>
      <c r="Q84" s="47" t="str">
        <f t="shared" si="77"/>
        <v/>
      </c>
      <c r="R84" s="79" t="str">
        <f t="shared" si="68"/>
        <v/>
      </c>
      <c r="S84" s="47" t="str">
        <f t="shared" si="78"/>
        <v/>
      </c>
      <c r="T84" s="84" t="str">
        <f t="shared" si="79"/>
        <v/>
      </c>
      <c r="U84" s="47" t="e">
        <f t="shared" si="69"/>
        <v>#VALUE!</v>
      </c>
      <c r="V84" s="47" t="e">
        <f t="shared" si="80"/>
        <v>#N/A</v>
      </c>
    </row>
    <row r="85" spans="1:22">
      <c r="A85" s="35">
        <v>6</v>
      </c>
      <c r="C85" s="4" t="str">
        <f t="shared" si="70"/>
        <v/>
      </c>
      <c r="D85" s="4" t="str">
        <f t="shared" si="71"/>
        <v/>
      </c>
      <c r="E85" s="47" t="str">
        <f t="shared" si="72"/>
        <v/>
      </c>
      <c r="G85" s="4" t="str">
        <f t="shared" si="63"/>
        <v/>
      </c>
      <c r="H85" s="47" t="str">
        <f t="shared" si="73"/>
        <v/>
      </c>
      <c r="J85" s="4" t="str">
        <f t="shared" si="64"/>
        <v/>
      </c>
      <c r="K85" s="47" t="str">
        <f t="shared" si="74"/>
        <v/>
      </c>
      <c r="L85" s="4" t="str">
        <f t="shared" si="65"/>
        <v/>
      </c>
      <c r="M85" s="47" t="str">
        <f t="shared" si="75"/>
        <v/>
      </c>
      <c r="N85" s="4" t="str">
        <f t="shared" si="66"/>
        <v/>
      </c>
      <c r="O85" s="47" t="str">
        <f t="shared" si="76"/>
        <v/>
      </c>
      <c r="P85" s="4" t="str">
        <f t="shared" si="67"/>
        <v/>
      </c>
      <c r="Q85" s="47" t="str">
        <f t="shared" si="77"/>
        <v/>
      </c>
      <c r="R85" s="79" t="str">
        <f t="shared" si="68"/>
        <v/>
      </c>
      <c r="S85" s="47" t="str">
        <f t="shared" si="78"/>
        <v/>
      </c>
      <c r="T85" s="84" t="str">
        <f t="shared" si="79"/>
        <v/>
      </c>
      <c r="U85" s="47" t="e">
        <f t="shared" si="69"/>
        <v>#VALUE!</v>
      </c>
      <c r="V85" s="47" t="e">
        <f t="shared" si="80"/>
        <v>#N/A</v>
      </c>
    </row>
    <row r="86" spans="1:22">
      <c r="A86" s="35">
        <v>7</v>
      </c>
      <c r="C86" s="4" t="str">
        <f t="shared" si="70"/>
        <v/>
      </c>
      <c r="D86" s="4" t="str">
        <f t="shared" si="71"/>
        <v/>
      </c>
      <c r="E86" s="47" t="str">
        <f t="shared" si="72"/>
        <v/>
      </c>
      <c r="G86" s="4" t="str">
        <f t="shared" si="63"/>
        <v/>
      </c>
      <c r="H86" s="47" t="str">
        <f t="shared" si="73"/>
        <v/>
      </c>
      <c r="J86" s="4" t="str">
        <f t="shared" si="64"/>
        <v/>
      </c>
      <c r="K86" s="47" t="str">
        <f t="shared" si="74"/>
        <v/>
      </c>
      <c r="L86" s="4" t="str">
        <f t="shared" si="65"/>
        <v/>
      </c>
      <c r="M86" s="47" t="str">
        <f t="shared" si="75"/>
        <v/>
      </c>
      <c r="N86" s="4" t="str">
        <f t="shared" si="66"/>
        <v/>
      </c>
      <c r="O86" s="47" t="str">
        <f t="shared" si="76"/>
        <v/>
      </c>
      <c r="P86" s="4" t="str">
        <f t="shared" si="67"/>
        <v/>
      </c>
      <c r="Q86" s="47" t="str">
        <f t="shared" si="77"/>
        <v/>
      </c>
      <c r="R86" s="79" t="str">
        <f t="shared" si="68"/>
        <v/>
      </c>
      <c r="S86" s="47" t="str">
        <f t="shared" si="78"/>
        <v/>
      </c>
      <c r="T86" s="84" t="str">
        <f t="shared" si="79"/>
        <v/>
      </c>
      <c r="U86" s="47" t="e">
        <f t="shared" si="69"/>
        <v>#VALUE!</v>
      </c>
      <c r="V86" s="47" t="e">
        <f t="shared" si="80"/>
        <v>#N/A</v>
      </c>
    </row>
    <row r="87" spans="1:22">
      <c r="A87" s="35">
        <v>8</v>
      </c>
      <c r="C87" s="4" t="str">
        <f t="shared" si="70"/>
        <v/>
      </c>
      <c r="D87" s="4" t="str">
        <f t="shared" si="71"/>
        <v/>
      </c>
      <c r="E87" s="47" t="str">
        <f t="shared" si="72"/>
        <v/>
      </c>
      <c r="G87" s="4" t="str">
        <f t="shared" si="63"/>
        <v/>
      </c>
      <c r="H87" s="47" t="str">
        <f t="shared" si="73"/>
        <v/>
      </c>
      <c r="J87" s="4" t="str">
        <f t="shared" si="64"/>
        <v/>
      </c>
      <c r="K87" s="47" t="str">
        <f t="shared" si="74"/>
        <v/>
      </c>
      <c r="L87" s="4" t="str">
        <f t="shared" si="65"/>
        <v/>
      </c>
      <c r="M87" s="47" t="str">
        <f t="shared" si="75"/>
        <v/>
      </c>
      <c r="N87" s="4" t="str">
        <f t="shared" si="66"/>
        <v/>
      </c>
      <c r="O87" s="47" t="str">
        <f t="shared" si="76"/>
        <v/>
      </c>
      <c r="P87" s="4" t="str">
        <f t="shared" si="67"/>
        <v/>
      </c>
      <c r="Q87" s="47" t="str">
        <f t="shared" si="77"/>
        <v/>
      </c>
      <c r="R87" s="79" t="str">
        <f t="shared" si="68"/>
        <v/>
      </c>
      <c r="S87" s="47" t="str">
        <f t="shared" si="78"/>
        <v/>
      </c>
      <c r="T87" s="84" t="str">
        <f t="shared" si="79"/>
        <v/>
      </c>
      <c r="U87" s="47" t="e">
        <f t="shared" si="69"/>
        <v>#VALUE!</v>
      </c>
      <c r="V87" s="47" t="e">
        <f t="shared" si="80"/>
        <v>#N/A</v>
      </c>
    </row>
    <row r="88" spans="1:22">
      <c r="U88" s="47" t="s">
        <v>103</v>
      </c>
    </row>
    <row r="89" spans="1:22">
      <c r="C89" s="35" t="str">
        <f>B3</f>
        <v>Tornados 1</v>
      </c>
      <c r="D89" s="35">
        <f>INDEX(N$3:N$10,R3)</f>
        <v>12</v>
      </c>
      <c r="E89" s="80">
        <f>IFERROR(D89,0)</f>
        <v>12</v>
      </c>
      <c r="F89" s="80"/>
      <c r="G89" s="80">
        <f>INDEX(N$14:N$21,R14)</f>
        <v>12</v>
      </c>
      <c r="H89" s="80">
        <f>IFERROR(G89,0)</f>
        <v>12</v>
      </c>
      <c r="I89" s="80"/>
      <c r="J89" s="35">
        <f>INDEX(N$25:N$32,R25)</f>
        <v>12</v>
      </c>
      <c r="K89" s="35">
        <f>IFERROR(J89,0)</f>
        <v>12</v>
      </c>
      <c r="L89" s="82">
        <f>INDEX(N$36:N$43,R36)</f>
        <v>12</v>
      </c>
      <c r="M89" s="35">
        <f>IFERROR(L89,0)</f>
        <v>12</v>
      </c>
      <c r="N89" s="35">
        <f>INDEX(N$47:N$54,R47)</f>
        <v>12</v>
      </c>
      <c r="O89" s="35">
        <f>IFERROR(N89,0)</f>
        <v>12</v>
      </c>
      <c r="P89" s="82">
        <f>INDEX(N$58:N$65,R58)</f>
        <v>12</v>
      </c>
      <c r="Q89" s="35">
        <f>IFERROR(P89,0)</f>
        <v>12</v>
      </c>
      <c r="R89" s="35" t="e">
        <f>INDEX(N$69:N$76,R69)</f>
        <v>#N/A</v>
      </c>
      <c r="S89" s="35">
        <f>IFERROR(R89,0)</f>
        <v>0</v>
      </c>
      <c r="T89" s="35">
        <f>E89+H89+K89+M89+O89+Q89+S89</f>
        <v>72</v>
      </c>
      <c r="U89" s="82">
        <f>T80/T89</f>
        <v>211.55555555555554</v>
      </c>
    </row>
    <row r="90" spans="1:22">
      <c r="C90" s="47" t="str">
        <f t="shared" ref="C90:C96" si="81">B4</f>
        <v>Flying Pins</v>
      </c>
      <c r="D90" s="47">
        <f t="shared" ref="D90:D96" si="82">INDEX(N$3:N$10,R4)</f>
        <v>12</v>
      </c>
      <c r="E90" s="80">
        <f t="shared" ref="E90:E96" si="83">IFERROR(D90,0)</f>
        <v>12</v>
      </c>
      <c r="F90" s="80"/>
      <c r="G90" s="80">
        <f t="shared" ref="G90:G96" si="84">INDEX(N$14:N$21,R15)</f>
        <v>12</v>
      </c>
      <c r="H90" s="80">
        <f t="shared" ref="H90:H96" si="85">IFERROR(G90,0)</f>
        <v>12</v>
      </c>
      <c r="I90" s="80"/>
      <c r="J90" s="47">
        <f t="shared" ref="J90:J96" si="86">INDEX(N$25:N$32,R26)</f>
        <v>12</v>
      </c>
      <c r="K90" s="47">
        <f t="shared" ref="K90:K96" si="87">IFERROR(J90,0)</f>
        <v>12</v>
      </c>
      <c r="L90" s="82">
        <f t="shared" ref="L90:L96" si="88">INDEX(N$36:N$43,R37)</f>
        <v>12</v>
      </c>
      <c r="M90" s="47">
        <f t="shared" ref="M90:M96" si="89">IFERROR(L90,0)</f>
        <v>12</v>
      </c>
      <c r="N90" s="47">
        <f t="shared" ref="N90:N96" si="90">INDEX(N$47:N$54,R48)</f>
        <v>12</v>
      </c>
      <c r="O90" s="47">
        <f t="shared" ref="O90:O96" si="91">IFERROR(N90,0)</f>
        <v>12</v>
      </c>
      <c r="P90" s="82">
        <f t="shared" ref="P90:P96" si="92">INDEX(N$58:N$65,R59)</f>
        <v>12</v>
      </c>
      <c r="Q90" s="47">
        <f t="shared" ref="Q90:Q96" si="93">IFERROR(P90,0)</f>
        <v>12</v>
      </c>
      <c r="R90" s="47" t="e">
        <f t="shared" ref="R90:R96" si="94">INDEX(N$69:N$76,R70)</f>
        <v>#N/A</v>
      </c>
      <c r="S90" s="47">
        <f t="shared" ref="S90:S96" si="95">IFERROR(R90,0)</f>
        <v>0</v>
      </c>
      <c r="T90" s="47">
        <f t="shared" ref="T90:T96" si="96">E90+H90+K90+M90+O90+Q90+S90</f>
        <v>72</v>
      </c>
      <c r="U90" s="82">
        <f t="shared" ref="U90:U96" si="97">T81/T90</f>
        <v>194.86111111111111</v>
      </c>
    </row>
    <row r="91" spans="1:22">
      <c r="C91" s="47" t="str">
        <f t="shared" si="81"/>
        <v>BVR</v>
      </c>
      <c r="D91" s="47">
        <f t="shared" si="82"/>
        <v>12</v>
      </c>
      <c r="E91" s="80">
        <f t="shared" si="83"/>
        <v>12</v>
      </c>
      <c r="F91" s="80"/>
      <c r="G91" s="80">
        <f t="shared" si="84"/>
        <v>12</v>
      </c>
      <c r="H91" s="80">
        <f t="shared" si="85"/>
        <v>12</v>
      </c>
      <c r="I91" s="80"/>
      <c r="J91" s="47">
        <f t="shared" si="86"/>
        <v>12</v>
      </c>
      <c r="K91" s="47">
        <f t="shared" si="87"/>
        <v>12</v>
      </c>
      <c r="L91" s="82">
        <f t="shared" si="88"/>
        <v>12</v>
      </c>
      <c r="M91" s="47">
        <f t="shared" si="89"/>
        <v>12</v>
      </c>
      <c r="N91" s="47">
        <f t="shared" si="90"/>
        <v>12</v>
      </c>
      <c r="O91" s="47">
        <f t="shared" si="91"/>
        <v>12</v>
      </c>
      <c r="P91" s="82">
        <f t="shared" si="92"/>
        <v>12</v>
      </c>
      <c r="Q91" s="47">
        <f t="shared" si="93"/>
        <v>12</v>
      </c>
      <c r="R91" s="47" t="e">
        <f t="shared" si="94"/>
        <v>#N/A</v>
      </c>
      <c r="S91" s="47">
        <f t="shared" si="95"/>
        <v>0</v>
      </c>
      <c r="T91" s="47">
        <f t="shared" si="96"/>
        <v>72</v>
      </c>
      <c r="U91" s="82">
        <f t="shared" si="97"/>
        <v>198.01388888888889</v>
      </c>
    </row>
    <row r="92" spans="1:22">
      <c r="C92" s="47" t="str">
        <f t="shared" si="81"/>
        <v>Tornados 2</v>
      </c>
      <c r="D92" s="47">
        <f t="shared" si="82"/>
        <v>12</v>
      </c>
      <c r="E92" s="80">
        <f t="shared" si="83"/>
        <v>12</v>
      </c>
      <c r="F92" s="80"/>
      <c r="G92" s="80">
        <f t="shared" si="84"/>
        <v>12</v>
      </c>
      <c r="H92" s="80">
        <f t="shared" si="85"/>
        <v>12</v>
      </c>
      <c r="I92" s="80"/>
      <c r="J92" s="47">
        <f t="shared" si="86"/>
        <v>12</v>
      </c>
      <c r="K92" s="47">
        <f t="shared" si="87"/>
        <v>12</v>
      </c>
      <c r="L92" s="82">
        <f t="shared" si="88"/>
        <v>12</v>
      </c>
      <c r="M92" s="47">
        <f t="shared" si="89"/>
        <v>12</v>
      </c>
      <c r="N92" s="47">
        <f t="shared" si="90"/>
        <v>12</v>
      </c>
      <c r="O92" s="47">
        <f t="shared" si="91"/>
        <v>12</v>
      </c>
      <c r="P92" s="82">
        <f t="shared" si="92"/>
        <v>12</v>
      </c>
      <c r="Q92" s="47">
        <f t="shared" si="93"/>
        <v>12</v>
      </c>
      <c r="R92" s="47" t="e">
        <f t="shared" si="94"/>
        <v>#N/A</v>
      </c>
      <c r="S92" s="47">
        <f t="shared" si="95"/>
        <v>0</v>
      </c>
      <c r="T92" s="47">
        <f t="shared" si="96"/>
        <v>72</v>
      </c>
      <c r="U92" s="82">
        <f t="shared" si="97"/>
        <v>201.56944444444446</v>
      </c>
    </row>
    <row r="93" spans="1:22">
      <c r="C93" s="47" t="str">
        <f t="shared" si="81"/>
        <v/>
      </c>
      <c r="D93" s="47" t="str">
        <f t="shared" si="82"/>
        <v/>
      </c>
      <c r="E93" s="80" t="str">
        <f t="shared" si="83"/>
        <v/>
      </c>
      <c r="F93" s="80"/>
      <c r="G93" s="80" t="str">
        <f t="shared" si="84"/>
        <v/>
      </c>
      <c r="H93" s="80" t="str">
        <f t="shared" si="85"/>
        <v/>
      </c>
      <c r="I93" s="80"/>
      <c r="J93" s="47" t="str">
        <f t="shared" si="86"/>
        <v/>
      </c>
      <c r="K93" s="47" t="str">
        <f t="shared" si="87"/>
        <v/>
      </c>
      <c r="L93" s="82" t="str">
        <f t="shared" si="88"/>
        <v/>
      </c>
      <c r="M93" s="47" t="str">
        <f t="shared" si="89"/>
        <v/>
      </c>
      <c r="N93" s="47" t="str">
        <f t="shared" si="90"/>
        <v/>
      </c>
      <c r="O93" s="47" t="str">
        <f t="shared" si="91"/>
        <v/>
      </c>
      <c r="P93" s="82" t="str">
        <f t="shared" si="92"/>
        <v/>
      </c>
      <c r="Q93" s="47" t="str">
        <f t="shared" si="93"/>
        <v/>
      </c>
      <c r="R93" s="47" t="str">
        <f t="shared" si="94"/>
        <v/>
      </c>
      <c r="S93" s="47" t="str">
        <f t="shared" si="95"/>
        <v/>
      </c>
      <c r="T93" s="47" t="e">
        <f t="shared" si="96"/>
        <v>#VALUE!</v>
      </c>
      <c r="U93" s="82" t="e">
        <f t="shared" si="97"/>
        <v>#VALUE!</v>
      </c>
    </row>
    <row r="94" spans="1:22">
      <c r="C94" s="47" t="str">
        <f t="shared" si="81"/>
        <v/>
      </c>
      <c r="D94" s="47" t="str">
        <f t="shared" si="82"/>
        <v/>
      </c>
      <c r="E94" s="80" t="str">
        <f t="shared" si="83"/>
        <v/>
      </c>
      <c r="F94" s="80"/>
      <c r="G94" s="80" t="str">
        <f t="shared" si="84"/>
        <v/>
      </c>
      <c r="H94" s="80" t="str">
        <f t="shared" si="85"/>
        <v/>
      </c>
      <c r="I94" s="80"/>
      <c r="J94" s="47" t="str">
        <f t="shared" si="86"/>
        <v/>
      </c>
      <c r="K94" s="47" t="str">
        <f t="shared" si="87"/>
        <v/>
      </c>
      <c r="L94" s="82" t="str">
        <f t="shared" si="88"/>
        <v/>
      </c>
      <c r="M94" s="47" t="str">
        <f t="shared" si="89"/>
        <v/>
      </c>
      <c r="N94" s="47" t="str">
        <f t="shared" si="90"/>
        <v/>
      </c>
      <c r="O94" s="47" t="str">
        <f t="shared" si="91"/>
        <v/>
      </c>
      <c r="P94" s="82" t="str">
        <f t="shared" si="92"/>
        <v/>
      </c>
      <c r="Q94" s="47" t="str">
        <f t="shared" si="93"/>
        <v/>
      </c>
      <c r="R94" s="47" t="str">
        <f t="shared" si="94"/>
        <v/>
      </c>
      <c r="S94" s="47" t="str">
        <f t="shared" si="95"/>
        <v/>
      </c>
      <c r="T94" s="47" t="e">
        <f t="shared" si="96"/>
        <v>#VALUE!</v>
      </c>
      <c r="U94" s="82" t="e">
        <f t="shared" si="97"/>
        <v>#VALUE!</v>
      </c>
    </row>
    <row r="95" spans="1:22">
      <c r="C95" s="47" t="str">
        <f t="shared" si="81"/>
        <v/>
      </c>
      <c r="D95" s="47" t="str">
        <f t="shared" si="82"/>
        <v/>
      </c>
      <c r="E95" s="80" t="str">
        <f t="shared" si="83"/>
        <v/>
      </c>
      <c r="F95" s="80"/>
      <c r="G95" s="80" t="str">
        <f t="shared" si="84"/>
        <v/>
      </c>
      <c r="H95" s="80" t="str">
        <f t="shared" si="85"/>
        <v/>
      </c>
      <c r="I95" s="80"/>
      <c r="J95" s="47" t="str">
        <f t="shared" si="86"/>
        <v/>
      </c>
      <c r="K95" s="47" t="str">
        <f t="shared" si="87"/>
        <v/>
      </c>
      <c r="L95" s="82" t="str">
        <f t="shared" si="88"/>
        <v/>
      </c>
      <c r="M95" s="47" t="str">
        <f t="shared" si="89"/>
        <v/>
      </c>
      <c r="N95" s="47" t="str">
        <f t="shared" si="90"/>
        <v/>
      </c>
      <c r="O95" s="47" t="str">
        <f t="shared" si="91"/>
        <v/>
      </c>
      <c r="P95" s="82" t="str">
        <f t="shared" si="92"/>
        <v/>
      </c>
      <c r="Q95" s="47" t="str">
        <f t="shared" si="93"/>
        <v/>
      </c>
      <c r="R95" s="47" t="str">
        <f t="shared" si="94"/>
        <v/>
      </c>
      <c r="S95" s="47" t="str">
        <f t="shared" si="95"/>
        <v/>
      </c>
      <c r="T95" s="47" t="e">
        <f t="shared" si="96"/>
        <v>#VALUE!</v>
      </c>
      <c r="U95" s="82" t="e">
        <f t="shared" si="97"/>
        <v>#VALUE!</v>
      </c>
    </row>
    <row r="96" spans="1:22">
      <c r="C96" s="47" t="str">
        <f t="shared" si="81"/>
        <v/>
      </c>
      <c r="D96" s="47" t="str">
        <f t="shared" si="82"/>
        <v/>
      </c>
      <c r="E96" s="80" t="str">
        <f t="shared" si="83"/>
        <v/>
      </c>
      <c r="F96" s="80"/>
      <c r="G96" s="80" t="str">
        <f t="shared" si="84"/>
        <v/>
      </c>
      <c r="H96" s="80" t="str">
        <f t="shared" si="85"/>
        <v/>
      </c>
      <c r="I96" s="80"/>
      <c r="J96" s="47" t="str">
        <f t="shared" si="86"/>
        <v/>
      </c>
      <c r="K96" s="47" t="str">
        <f t="shared" si="87"/>
        <v/>
      </c>
      <c r="L96" s="82" t="str">
        <f t="shared" si="88"/>
        <v/>
      </c>
      <c r="M96" s="47" t="str">
        <f t="shared" si="89"/>
        <v/>
      </c>
      <c r="N96" s="47" t="str">
        <f t="shared" si="90"/>
        <v/>
      </c>
      <c r="O96" s="47" t="str">
        <f t="shared" si="91"/>
        <v/>
      </c>
      <c r="P96" s="82" t="str">
        <f t="shared" si="92"/>
        <v/>
      </c>
      <c r="Q96" s="47" t="str">
        <f t="shared" si="93"/>
        <v/>
      </c>
      <c r="R96" s="47" t="str">
        <f t="shared" si="94"/>
        <v/>
      </c>
      <c r="S96" s="47" t="str">
        <f t="shared" si="95"/>
        <v/>
      </c>
      <c r="T96" s="47" t="e">
        <f t="shared" si="96"/>
        <v>#VALUE!</v>
      </c>
      <c r="U96" s="82" t="e">
        <f t="shared" si="97"/>
        <v>#VALUE!</v>
      </c>
    </row>
    <row r="97" spans="1:11">
      <c r="E97" s="80"/>
      <c r="F97" s="80"/>
      <c r="G97" s="80"/>
      <c r="H97" s="80"/>
      <c r="I97" s="80"/>
    </row>
    <row r="98" spans="1:11">
      <c r="A98" s="7" t="s">
        <v>132</v>
      </c>
    </row>
    <row r="99" spans="1:11">
      <c r="B99" s="10" t="s">
        <v>124</v>
      </c>
      <c r="D99" s="10" t="s">
        <v>102</v>
      </c>
      <c r="G99" s="10" t="s">
        <v>129</v>
      </c>
      <c r="J99" s="10" t="s">
        <v>103</v>
      </c>
    </row>
    <row r="100" spans="1:11">
      <c r="A100" s="35">
        <v>1</v>
      </c>
      <c r="B100" s="35" t="str">
        <f>INDEX(C$80:C$87,V80)</f>
        <v>Tornados 1</v>
      </c>
      <c r="C100" s="35" t="str">
        <f>IFERROR(B100,"")</f>
        <v>Tornados 1</v>
      </c>
      <c r="D100" s="35">
        <f t="shared" ref="D100:D107" si="98">INDEX(T$80:T$87,V80)</f>
        <v>15232</v>
      </c>
      <c r="E100" s="35">
        <f>IFERROR(D100,"")</f>
        <v>15232</v>
      </c>
      <c r="G100" s="35">
        <f t="shared" ref="G100:G107" si="99">INDEX(T$89:T$96,V80)</f>
        <v>72</v>
      </c>
      <c r="H100" s="35">
        <f>IFERROR(G100,"")</f>
        <v>72</v>
      </c>
      <c r="J100" s="82">
        <f t="shared" ref="J100:J107" si="100">INDEX(U$89:U$96,V80)</f>
        <v>211.55555555555554</v>
      </c>
      <c r="K100" s="82">
        <f>IFERROR(J100,"")</f>
        <v>211.55555555555554</v>
      </c>
    </row>
    <row r="101" spans="1:11">
      <c r="A101" s="35">
        <v>2</v>
      </c>
      <c r="B101" s="47" t="str">
        <f t="shared" ref="B101:B107" si="101">INDEX(C$80:C$87,V81)</f>
        <v>Tornados 2</v>
      </c>
      <c r="C101" s="47" t="str">
        <f t="shared" ref="C101:C107" si="102">IFERROR(B101,"")</f>
        <v>Tornados 2</v>
      </c>
      <c r="D101" s="47">
        <f t="shared" si="98"/>
        <v>14513</v>
      </c>
      <c r="E101" s="47">
        <f t="shared" ref="E101:E107" si="103">IFERROR(D101,"")</f>
        <v>14513</v>
      </c>
      <c r="G101" s="47">
        <f t="shared" si="99"/>
        <v>72</v>
      </c>
      <c r="H101" s="47">
        <f t="shared" ref="H101:H107" si="104">IFERROR(G101,"")</f>
        <v>72</v>
      </c>
      <c r="J101" s="82">
        <f t="shared" si="100"/>
        <v>201.56944444444446</v>
      </c>
      <c r="K101" s="82">
        <f t="shared" ref="K101:K107" si="105">IFERROR(J101,"")</f>
        <v>201.56944444444446</v>
      </c>
    </row>
    <row r="102" spans="1:11">
      <c r="A102" s="35">
        <v>3</v>
      </c>
      <c r="B102" s="47" t="str">
        <f t="shared" si="101"/>
        <v>BVR</v>
      </c>
      <c r="C102" s="47" t="str">
        <f t="shared" si="102"/>
        <v>BVR</v>
      </c>
      <c r="D102" s="47">
        <f t="shared" si="98"/>
        <v>14257</v>
      </c>
      <c r="E102" s="47">
        <f t="shared" si="103"/>
        <v>14257</v>
      </c>
      <c r="G102" s="47">
        <f t="shared" si="99"/>
        <v>72</v>
      </c>
      <c r="H102" s="47">
        <f t="shared" si="104"/>
        <v>72</v>
      </c>
      <c r="J102" s="82">
        <f t="shared" si="100"/>
        <v>198.01388888888889</v>
      </c>
      <c r="K102" s="82">
        <f t="shared" si="105"/>
        <v>198.01388888888889</v>
      </c>
    </row>
    <row r="103" spans="1:11">
      <c r="A103" s="35">
        <v>4</v>
      </c>
      <c r="B103" s="47" t="str">
        <f t="shared" si="101"/>
        <v>Flying Pins</v>
      </c>
      <c r="C103" s="47" t="str">
        <f t="shared" si="102"/>
        <v>Flying Pins</v>
      </c>
      <c r="D103" s="47">
        <f t="shared" si="98"/>
        <v>14030</v>
      </c>
      <c r="E103" s="47">
        <f t="shared" si="103"/>
        <v>14030</v>
      </c>
      <c r="G103" s="47">
        <f t="shared" si="99"/>
        <v>72</v>
      </c>
      <c r="H103" s="47">
        <f t="shared" si="104"/>
        <v>72</v>
      </c>
      <c r="J103" s="82">
        <f t="shared" si="100"/>
        <v>194.86111111111111</v>
      </c>
      <c r="K103" s="82">
        <f t="shared" si="105"/>
        <v>194.86111111111111</v>
      </c>
    </row>
    <row r="104" spans="1:11">
      <c r="A104" s="35">
        <v>5</v>
      </c>
      <c r="B104" s="47" t="e">
        <f t="shared" si="101"/>
        <v>#N/A</v>
      </c>
      <c r="C104" s="47" t="str">
        <f t="shared" si="102"/>
        <v/>
      </c>
      <c r="D104" s="47" t="e">
        <f t="shared" si="98"/>
        <v>#N/A</v>
      </c>
      <c r="E104" s="47" t="str">
        <f t="shared" si="103"/>
        <v/>
      </c>
      <c r="G104" s="47" t="e">
        <f t="shared" si="99"/>
        <v>#N/A</v>
      </c>
      <c r="H104" s="47" t="str">
        <f t="shared" si="104"/>
        <v/>
      </c>
      <c r="J104" s="82" t="e">
        <f t="shared" si="100"/>
        <v>#N/A</v>
      </c>
      <c r="K104" s="82" t="str">
        <f t="shared" si="105"/>
        <v/>
      </c>
    </row>
    <row r="105" spans="1:11">
      <c r="A105" s="35">
        <v>6</v>
      </c>
      <c r="B105" s="47" t="e">
        <f t="shared" si="101"/>
        <v>#N/A</v>
      </c>
      <c r="C105" s="47" t="str">
        <f t="shared" si="102"/>
        <v/>
      </c>
      <c r="D105" s="47" t="e">
        <f t="shared" si="98"/>
        <v>#N/A</v>
      </c>
      <c r="E105" s="47" t="str">
        <f t="shared" si="103"/>
        <v/>
      </c>
      <c r="G105" s="47" t="e">
        <f t="shared" si="99"/>
        <v>#N/A</v>
      </c>
      <c r="H105" s="47" t="str">
        <f t="shared" si="104"/>
        <v/>
      </c>
      <c r="J105" s="82" t="e">
        <f t="shared" si="100"/>
        <v>#N/A</v>
      </c>
      <c r="K105" s="82" t="str">
        <f t="shared" si="105"/>
        <v/>
      </c>
    </row>
    <row r="106" spans="1:11">
      <c r="A106" s="35">
        <v>7</v>
      </c>
      <c r="B106" s="47" t="e">
        <f t="shared" si="101"/>
        <v>#N/A</v>
      </c>
      <c r="C106" s="47" t="str">
        <f t="shared" si="102"/>
        <v/>
      </c>
      <c r="D106" s="47" t="e">
        <f t="shared" si="98"/>
        <v>#N/A</v>
      </c>
      <c r="E106" s="47" t="str">
        <f t="shared" si="103"/>
        <v/>
      </c>
      <c r="G106" s="47" t="e">
        <f t="shared" si="99"/>
        <v>#N/A</v>
      </c>
      <c r="H106" s="47" t="str">
        <f t="shared" si="104"/>
        <v/>
      </c>
      <c r="J106" s="82" t="e">
        <f t="shared" si="100"/>
        <v>#N/A</v>
      </c>
      <c r="K106" s="82" t="str">
        <f t="shared" si="105"/>
        <v/>
      </c>
    </row>
    <row r="107" spans="1:11">
      <c r="A107" s="35">
        <v>8</v>
      </c>
      <c r="B107" s="47" t="e">
        <f t="shared" si="101"/>
        <v>#N/A</v>
      </c>
      <c r="C107" s="47" t="str">
        <f t="shared" si="102"/>
        <v/>
      </c>
      <c r="D107" s="47" t="e">
        <f t="shared" si="98"/>
        <v>#N/A</v>
      </c>
      <c r="E107" s="47" t="str">
        <f t="shared" si="103"/>
        <v/>
      </c>
      <c r="G107" s="47" t="e">
        <f t="shared" si="99"/>
        <v>#N/A</v>
      </c>
      <c r="H107" s="47" t="str">
        <f t="shared" si="104"/>
        <v/>
      </c>
      <c r="J107" s="82" t="e">
        <f t="shared" si="100"/>
        <v>#N/A</v>
      </c>
      <c r="K107" s="82" t="str">
        <f t="shared" si="105"/>
        <v/>
      </c>
    </row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tabSelected="1" topLeftCell="A173" workbookViewId="0">
      <selection activeCell="F6" sqref="F6"/>
    </sheetView>
  </sheetViews>
  <sheetFormatPr baseColWidth="10" defaultRowHeight="14" x14ac:dyDescent="0"/>
  <cols>
    <col min="1" max="1" width="9.5" style="47" customWidth="1"/>
    <col min="2" max="2" width="25.6640625" style="47" customWidth="1"/>
    <col min="3" max="3" width="15.83203125" style="47" customWidth="1"/>
    <col min="4" max="4" width="21.83203125" style="47" customWidth="1"/>
    <col min="5" max="5" width="14.5" style="47" customWidth="1"/>
    <col min="6" max="16384" width="10.83203125" style="47"/>
  </cols>
  <sheetData>
    <row r="1" spans="1:5" ht="30" customHeight="1">
      <c r="A1" s="99" t="s">
        <v>133</v>
      </c>
      <c r="B1" s="99"/>
      <c r="C1" s="99"/>
      <c r="D1" s="99"/>
      <c r="E1" s="99"/>
    </row>
    <row r="2" spans="1:5" ht="30" customHeight="1"/>
    <row r="3" spans="1:5" ht="30" customHeight="1"/>
    <row r="4" spans="1:5" ht="30" customHeight="1">
      <c r="A4" s="78" t="s">
        <v>126</v>
      </c>
      <c r="B4" s="78" t="s">
        <v>124</v>
      </c>
      <c r="C4" s="78" t="s">
        <v>134</v>
      </c>
      <c r="D4" s="78" t="s">
        <v>135</v>
      </c>
      <c r="E4" s="78" t="s">
        <v>103</v>
      </c>
    </row>
    <row r="5" spans="1:5" ht="30" customHeight="1"/>
    <row r="6" spans="1:5" ht="30" customHeight="1">
      <c r="A6" s="85">
        <f>IF(B6="","",1)</f>
        <v>1</v>
      </c>
      <c r="B6" s="85" t="str">
        <f>'Sortierung Rangliste'!J3</f>
        <v>Tornados 1</v>
      </c>
      <c r="C6" s="85">
        <f>'Sortierung Rangliste'!O3</f>
        <v>2551</v>
      </c>
      <c r="D6" s="85">
        <f>'Sortierung Rangliste'!N3</f>
        <v>12</v>
      </c>
      <c r="E6" s="86">
        <f>'Sortierung Rangliste'!P3</f>
        <v>212.58333333333334</v>
      </c>
    </row>
    <row r="7" spans="1:5" ht="30" customHeight="1">
      <c r="A7" s="85">
        <f>IF(B7="","",2)</f>
        <v>2</v>
      </c>
      <c r="B7" s="85" t="str">
        <f>'Sortierung Rangliste'!J4</f>
        <v>Tornados 2</v>
      </c>
      <c r="C7" s="85">
        <f>'Sortierung Rangliste'!O4</f>
        <v>2475</v>
      </c>
      <c r="D7" s="85">
        <f>'Sortierung Rangliste'!N4</f>
        <v>12</v>
      </c>
      <c r="E7" s="86">
        <f>'Sortierung Rangliste'!P4</f>
        <v>206.25</v>
      </c>
    </row>
    <row r="8" spans="1:5" ht="30" customHeight="1">
      <c r="A8" s="85">
        <f>IF(B8="","",3)</f>
        <v>3</v>
      </c>
      <c r="B8" s="85" t="str">
        <f>'Sortierung Rangliste'!J5</f>
        <v>BVR</v>
      </c>
      <c r="C8" s="85">
        <f>'Sortierung Rangliste'!O5</f>
        <v>2336</v>
      </c>
      <c r="D8" s="85">
        <f>'Sortierung Rangliste'!N5</f>
        <v>12</v>
      </c>
      <c r="E8" s="86">
        <f>'Sortierung Rangliste'!P5</f>
        <v>194.66666666666666</v>
      </c>
    </row>
    <row r="9" spans="1:5" ht="30" customHeight="1">
      <c r="A9" s="85">
        <f>IF(B9="","",4)</f>
        <v>4</v>
      </c>
      <c r="B9" s="85" t="str">
        <f>'Sortierung Rangliste'!J6</f>
        <v>Flying Pins</v>
      </c>
      <c r="C9" s="85">
        <f>'Sortierung Rangliste'!O6</f>
        <v>2278</v>
      </c>
      <c r="D9" s="85">
        <f>'Sortierung Rangliste'!N6</f>
        <v>12</v>
      </c>
      <c r="E9" s="86">
        <f>'Sortierung Rangliste'!P6</f>
        <v>189.83333333333334</v>
      </c>
    </row>
    <row r="10" spans="1:5" ht="30" customHeight="1">
      <c r="A10" s="85" t="str">
        <f>IF(B10="","",5)</f>
        <v/>
      </c>
      <c r="B10" s="85" t="str">
        <f>'Sortierung Rangliste'!J7</f>
        <v/>
      </c>
      <c r="C10" s="85" t="str">
        <f>'Sortierung Rangliste'!O7</f>
        <v/>
      </c>
      <c r="D10" s="85" t="str">
        <f>'Sortierung Rangliste'!N7</f>
        <v/>
      </c>
      <c r="E10" s="86" t="str">
        <f>'Sortierung Rangliste'!P7</f>
        <v/>
      </c>
    </row>
    <row r="11" spans="1:5" ht="30" customHeight="1">
      <c r="A11" s="85" t="str">
        <f>IF(B11="","",6)</f>
        <v/>
      </c>
      <c r="B11" s="85" t="str">
        <f>'Sortierung Rangliste'!J8</f>
        <v/>
      </c>
      <c r="C11" s="85" t="str">
        <f>'Sortierung Rangliste'!O8</f>
        <v/>
      </c>
      <c r="D11" s="85" t="str">
        <f>'Sortierung Rangliste'!N8</f>
        <v/>
      </c>
      <c r="E11" s="86" t="str">
        <f>'Sortierung Rangliste'!P8</f>
        <v/>
      </c>
    </row>
    <row r="12" spans="1:5" ht="30" customHeight="1">
      <c r="A12" s="85" t="str">
        <f>IF(B12="","",7)</f>
        <v/>
      </c>
      <c r="B12" s="85" t="str">
        <f>'Sortierung Rangliste'!J9</f>
        <v/>
      </c>
      <c r="C12" s="85" t="str">
        <f>'Sortierung Rangliste'!O9</f>
        <v/>
      </c>
      <c r="D12" s="85" t="str">
        <f>'Sortierung Rangliste'!N9</f>
        <v/>
      </c>
      <c r="E12" s="86" t="str">
        <f>'Sortierung Rangliste'!P9</f>
        <v/>
      </c>
    </row>
    <row r="13" spans="1:5" ht="30" customHeight="1">
      <c r="A13" s="85" t="str">
        <f>IF(B13="","",8)</f>
        <v/>
      </c>
      <c r="B13" s="85" t="str">
        <f>'Sortierung Rangliste'!J10</f>
        <v/>
      </c>
      <c r="C13" s="85" t="str">
        <f>'Sortierung Rangliste'!O10</f>
        <v/>
      </c>
      <c r="D13" s="85" t="str">
        <f>'Sortierung Rangliste'!N10</f>
        <v/>
      </c>
      <c r="E13" s="86" t="str">
        <f>'Sortierung Rangliste'!P10</f>
        <v/>
      </c>
    </row>
    <row r="14" spans="1:5" ht="30" customHeight="1"/>
    <row r="15" spans="1:5" ht="30" customHeight="1"/>
    <row r="16" spans="1:5" ht="30" customHeight="1"/>
    <row r="17" spans="1:5" ht="30" customHeight="1"/>
    <row r="18" spans="1:5" ht="30" customHeight="1"/>
    <row r="19" spans="1:5" ht="30" customHeight="1"/>
    <row r="20" spans="1:5" ht="30" customHeight="1"/>
    <row r="21" spans="1:5" ht="30" customHeight="1"/>
    <row r="22" spans="1:5" ht="30" customHeight="1"/>
    <row r="23" spans="1:5" ht="30" customHeight="1"/>
    <row r="24" spans="1:5" ht="30" customHeight="1"/>
    <row r="25" spans="1:5" ht="30" customHeight="1"/>
    <row r="26" spans="1:5" ht="30" customHeight="1">
      <c r="A26" s="99" t="s">
        <v>136</v>
      </c>
      <c r="B26" s="99"/>
      <c r="C26" s="99"/>
      <c r="D26" s="99"/>
      <c r="E26" s="99"/>
    </row>
    <row r="27" spans="1:5" ht="30" customHeight="1"/>
    <row r="28" spans="1:5" ht="30" customHeight="1"/>
    <row r="29" spans="1:5" ht="30" customHeight="1">
      <c r="A29" s="78" t="s">
        <v>126</v>
      </c>
      <c r="B29" s="78" t="s">
        <v>124</v>
      </c>
      <c r="C29" s="78" t="s">
        <v>134</v>
      </c>
      <c r="D29" s="78" t="s">
        <v>135</v>
      </c>
      <c r="E29" s="78" t="s">
        <v>103</v>
      </c>
    </row>
    <row r="30" spans="1:5" ht="30" customHeight="1"/>
    <row r="31" spans="1:5" ht="30" customHeight="1">
      <c r="A31" s="85">
        <f>IF(B31="","",1)</f>
        <v>1</v>
      </c>
      <c r="B31" s="85" t="str">
        <f>'Sortierung Rangliste'!J14</f>
        <v>BVR</v>
      </c>
      <c r="C31" s="85">
        <f>'Sortierung Rangliste'!O14</f>
        <v>2752</v>
      </c>
      <c r="D31" s="85">
        <f>'Sortierung Rangliste'!N14</f>
        <v>12</v>
      </c>
      <c r="E31" s="86">
        <f>'Sortierung Rangliste'!P14</f>
        <v>229.33333333333334</v>
      </c>
    </row>
    <row r="32" spans="1:5" ht="30" customHeight="1">
      <c r="A32" s="85">
        <f>IF(B32="","",2)</f>
        <v>2</v>
      </c>
      <c r="B32" s="85" t="str">
        <f>'Sortierung Rangliste'!J15</f>
        <v>Tornados 2</v>
      </c>
      <c r="C32" s="85">
        <f>'Sortierung Rangliste'!O15</f>
        <v>2708</v>
      </c>
      <c r="D32" s="85">
        <f>'Sortierung Rangliste'!N15</f>
        <v>12</v>
      </c>
      <c r="E32" s="86">
        <f>'Sortierung Rangliste'!P15</f>
        <v>225.66666666666666</v>
      </c>
    </row>
    <row r="33" spans="1:5" ht="30" customHeight="1">
      <c r="A33" s="85">
        <f>IF(B33="","",3)</f>
        <v>3</v>
      </c>
      <c r="B33" s="85" t="str">
        <f>'Sortierung Rangliste'!J16</f>
        <v>Flying Pins</v>
      </c>
      <c r="C33" s="85">
        <f>'Sortierung Rangliste'!O16</f>
        <v>2421</v>
      </c>
      <c r="D33" s="85">
        <f>'Sortierung Rangliste'!N16</f>
        <v>12</v>
      </c>
      <c r="E33" s="86">
        <f>'Sortierung Rangliste'!P16</f>
        <v>201.75</v>
      </c>
    </row>
    <row r="34" spans="1:5" ht="30" customHeight="1">
      <c r="A34" s="85">
        <f>IF(B34="","",4)</f>
        <v>4</v>
      </c>
      <c r="B34" s="85" t="str">
        <f>'Sortierung Rangliste'!J17</f>
        <v>Tornados 1</v>
      </c>
      <c r="C34" s="85">
        <f>'Sortierung Rangliste'!O17</f>
        <v>2356</v>
      </c>
      <c r="D34" s="85">
        <f>'Sortierung Rangliste'!N17</f>
        <v>12</v>
      </c>
      <c r="E34" s="86">
        <f>'Sortierung Rangliste'!P17</f>
        <v>196.33333333333334</v>
      </c>
    </row>
    <row r="35" spans="1:5" ht="30" customHeight="1">
      <c r="A35" s="85" t="str">
        <f>IF(B35="","",5)</f>
        <v/>
      </c>
      <c r="B35" s="85" t="str">
        <f>'Sortierung Rangliste'!J18</f>
        <v/>
      </c>
      <c r="C35" s="85" t="str">
        <f>'Sortierung Rangliste'!O18</f>
        <v/>
      </c>
      <c r="D35" s="85" t="str">
        <f>'Sortierung Rangliste'!N18</f>
        <v/>
      </c>
      <c r="E35" s="86" t="str">
        <f>'Sortierung Rangliste'!P18</f>
        <v/>
      </c>
    </row>
    <row r="36" spans="1:5" ht="30" customHeight="1">
      <c r="A36" s="85" t="str">
        <f>IF(B36="","",6)</f>
        <v/>
      </c>
      <c r="B36" s="85" t="str">
        <f>'Sortierung Rangliste'!J19</f>
        <v/>
      </c>
      <c r="C36" s="85" t="str">
        <f>'Sortierung Rangliste'!O19</f>
        <v/>
      </c>
      <c r="D36" s="85" t="str">
        <f>'Sortierung Rangliste'!N19</f>
        <v/>
      </c>
      <c r="E36" s="86" t="str">
        <f>'Sortierung Rangliste'!P19</f>
        <v/>
      </c>
    </row>
    <row r="37" spans="1:5" ht="30" customHeight="1">
      <c r="A37" s="85" t="str">
        <f>IF(B37="","",7)</f>
        <v/>
      </c>
      <c r="B37" s="85" t="str">
        <f>'Sortierung Rangliste'!J20</f>
        <v/>
      </c>
      <c r="C37" s="85" t="str">
        <f>'Sortierung Rangliste'!O20</f>
        <v/>
      </c>
      <c r="D37" s="85" t="str">
        <f>'Sortierung Rangliste'!N20</f>
        <v/>
      </c>
      <c r="E37" s="86" t="str">
        <f>'Sortierung Rangliste'!P20</f>
        <v/>
      </c>
    </row>
    <row r="38" spans="1:5" ht="30" customHeight="1">
      <c r="A38" s="85" t="str">
        <f>IF(B38="","",8)</f>
        <v/>
      </c>
      <c r="B38" s="85" t="str">
        <f>'Sortierung Rangliste'!J21</f>
        <v/>
      </c>
      <c r="C38" s="85" t="str">
        <f>'Sortierung Rangliste'!O21</f>
        <v/>
      </c>
      <c r="D38" s="85" t="str">
        <f>'Sortierung Rangliste'!N21</f>
        <v/>
      </c>
      <c r="E38" s="86" t="str">
        <f>'Sortierung Rangliste'!P21</f>
        <v/>
      </c>
    </row>
    <row r="39" spans="1:5" ht="30" customHeight="1"/>
    <row r="40" spans="1:5" ht="30" customHeight="1"/>
    <row r="41" spans="1:5" ht="30" customHeight="1"/>
    <row r="42" spans="1:5" ht="30" customHeight="1"/>
    <row r="43" spans="1:5" ht="30" customHeight="1"/>
    <row r="44" spans="1:5" ht="30" customHeight="1"/>
    <row r="45" spans="1:5" ht="30" customHeight="1"/>
    <row r="46" spans="1:5" ht="30" customHeight="1"/>
    <row r="47" spans="1:5" ht="30" customHeight="1"/>
    <row r="48" spans="1:5" ht="30" customHeight="1"/>
    <row r="49" spans="1:5" ht="30" customHeight="1"/>
    <row r="50" spans="1:5" ht="30" customHeight="1"/>
    <row r="51" spans="1:5" ht="30" customHeight="1">
      <c r="A51" s="99" t="s">
        <v>137</v>
      </c>
      <c r="B51" s="99"/>
      <c r="C51" s="99"/>
      <c r="D51" s="99"/>
      <c r="E51" s="99"/>
    </row>
    <row r="52" spans="1:5" ht="30" customHeight="1"/>
    <row r="53" spans="1:5" ht="30" customHeight="1"/>
    <row r="54" spans="1:5" ht="30" customHeight="1">
      <c r="A54" s="78" t="s">
        <v>126</v>
      </c>
      <c r="B54" s="78" t="s">
        <v>124</v>
      </c>
      <c r="C54" s="78" t="s">
        <v>134</v>
      </c>
      <c r="D54" s="78" t="s">
        <v>135</v>
      </c>
      <c r="E54" s="78" t="s">
        <v>103</v>
      </c>
    </row>
    <row r="55" spans="1:5" ht="30" customHeight="1"/>
    <row r="56" spans="1:5" ht="30" customHeight="1">
      <c r="A56" s="85">
        <f>IF(B56="","",1)</f>
        <v>1</v>
      </c>
      <c r="B56" s="85" t="str">
        <f>'Sortierung Rangliste'!J25</f>
        <v>Tornados 1</v>
      </c>
      <c r="C56" s="85">
        <f>'Sortierung Rangliste'!O25</f>
        <v>2783</v>
      </c>
      <c r="D56" s="85">
        <f>'Sortierung Rangliste'!N25</f>
        <v>12</v>
      </c>
      <c r="E56" s="86">
        <f>'Sortierung Rangliste'!P25</f>
        <v>231.91666666666666</v>
      </c>
    </row>
    <row r="57" spans="1:5" ht="30" customHeight="1">
      <c r="A57" s="85">
        <f>IF(B57="","",2)</f>
        <v>2</v>
      </c>
      <c r="B57" s="85" t="str">
        <f>'Sortierung Rangliste'!J26</f>
        <v>Tornados 2</v>
      </c>
      <c r="C57" s="85">
        <f>'Sortierung Rangliste'!O26</f>
        <v>2512</v>
      </c>
      <c r="D57" s="85">
        <f>'Sortierung Rangliste'!N26</f>
        <v>12</v>
      </c>
      <c r="E57" s="86">
        <f>'Sortierung Rangliste'!P26</f>
        <v>209.33333333333334</v>
      </c>
    </row>
    <row r="58" spans="1:5" ht="30" customHeight="1">
      <c r="A58" s="85">
        <f>IF(B58="","",3)</f>
        <v>3</v>
      </c>
      <c r="B58" s="85" t="str">
        <f>'Sortierung Rangliste'!J27</f>
        <v>Flying Pins</v>
      </c>
      <c r="C58" s="85">
        <f>'Sortierung Rangliste'!O27</f>
        <v>2397</v>
      </c>
      <c r="D58" s="85">
        <f>'Sortierung Rangliste'!N27</f>
        <v>12</v>
      </c>
      <c r="E58" s="86">
        <f>'Sortierung Rangliste'!P27</f>
        <v>199.75</v>
      </c>
    </row>
    <row r="59" spans="1:5" ht="30" customHeight="1">
      <c r="A59" s="85">
        <f>IF(B59="","",4)</f>
        <v>4</v>
      </c>
      <c r="B59" s="85" t="str">
        <f>'Sortierung Rangliste'!J28</f>
        <v>BVR</v>
      </c>
      <c r="C59" s="85">
        <f>'Sortierung Rangliste'!O28</f>
        <v>2300</v>
      </c>
      <c r="D59" s="85">
        <f>'Sortierung Rangliste'!N28</f>
        <v>12</v>
      </c>
      <c r="E59" s="86">
        <f>'Sortierung Rangliste'!P28</f>
        <v>191.66666666666666</v>
      </c>
    </row>
    <row r="60" spans="1:5" ht="30" customHeight="1">
      <c r="A60" s="85" t="str">
        <f>IF(B60="","",5)</f>
        <v/>
      </c>
      <c r="B60" s="85" t="str">
        <f>'Sortierung Rangliste'!J29</f>
        <v/>
      </c>
      <c r="C60" s="85" t="str">
        <f>'Sortierung Rangliste'!O29</f>
        <v/>
      </c>
      <c r="D60" s="85" t="str">
        <f>'Sortierung Rangliste'!N29</f>
        <v/>
      </c>
      <c r="E60" s="86" t="str">
        <f>'Sortierung Rangliste'!P29</f>
        <v/>
      </c>
    </row>
    <row r="61" spans="1:5" ht="30" customHeight="1">
      <c r="A61" s="85" t="str">
        <f>IF(B61="","",6)</f>
        <v/>
      </c>
      <c r="B61" s="85" t="str">
        <f>'Sortierung Rangliste'!J30</f>
        <v/>
      </c>
      <c r="C61" s="85" t="str">
        <f>'Sortierung Rangliste'!O30</f>
        <v/>
      </c>
      <c r="D61" s="85" t="str">
        <f>'Sortierung Rangliste'!N30</f>
        <v/>
      </c>
      <c r="E61" s="86" t="str">
        <f>'Sortierung Rangliste'!P30</f>
        <v/>
      </c>
    </row>
    <row r="62" spans="1:5" ht="30" customHeight="1">
      <c r="A62" s="85" t="str">
        <f>IF(B62="","",7)</f>
        <v/>
      </c>
      <c r="B62" s="85" t="str">
        <f>'Sortierung Rangliste'!J31</f>
        <v/>
      </c>
      <c r="C62" s="85" t="str">
        <f>'Sortierung Rangliste'!O31</f>
        <v/>
      </c>
      <c r="D62" s="85" t="str">
        <f>'Sortierung Rangliste'!N31</f>
        <v/>
      </c>
      <c r="E62" s="86" t="str">
        <f>'Sortierung Rangliste'!P31</f>
        <v/>
      </c>
    </row>
    <row r="63" spans="1:5" ht="30" customHeight="1">
      <c r="A63" s="85" t="str">
        <f>IF(B63="","",8)</f>
        <v/>
      </c>
      <c r="B63" s="85" t="str">
        <f>'Sortierung Rangliste'!J32</f>
        <v/>
      </c>
      <c r="C63" s="85" t="str">
        <f>'Sortierung Rangliste'!O32</f>
        <v/>
      </c>
      <c r="D63" s="85" t="str">
        <f>'Sortierung Rangliste'!N32</f>
        <v/>
      </c>
      <c r="E63" s="86" t="str">
        <f>'Sortierung Rangliste'!P32</f>
        <v/>
      </c>
    </row>
    <row r="64" spans="1:5" ht="30" customHeight="1"/>
    <row r="65" spans="1:5" ht="30" customHeight="1"/>
    <row r="66" spans="1:5" ht="30" customHeight="1"/>
    <row r="67" spans="1:5" ht="30" customHeight="1"/>
    <row r="68" spans="1:5" ht="30" customHeight="1"/>
    <row r="69" spans="1:5" ht="30" customHeight="1"/>
    <row r="70" spans="1:5" ht="30" customHeight="1"/>
    <row r="71" spans="1:5" ht="30" customHeight="1"/>
    <row r="72" spans="1:5" ht="30" customHeight="1"/>
    <row r="73" spans="1:5" ht="30" customHeight="1"/>
    <row r="74" spans="1:5" ht="30" customHeight="1"/>
    <row r="75" spans="1:5" ht="30" customHeight="1"/>
    <row r="76" spans="1:5" ht="30" customHeight="1">
      <c r="A76" s="99" t="s">
        <v>138</v>
      </c>
      <c r="B76" s="99"/>
      <c r="C76" s="99"/>
      <c r="D76" s="99"/>
      <c r="E76" s="99"/>
    </row>
    <row r="77" spans="1:5" ht="30" customHeight="1"/>
    <row r="78" spans="1:5" ht="30" customHeight="1"/>
    <row r="79" spans="1:5" ht="30" customHeight="1">
      <c r="A79" s="78" t="s">
        <v>126</v>
      </c>
      <c r="B79" s="78" t="s">
        <v>124</v>
      </c>
      <c r="C79" s="78" t="s">
        <v>134</v>
      </c>
      <c r="D79" s="78" t="s">
        <v>135</v>
      </c>
      <c r="E79" s="78" t="s">
        <v>103</v>
      </c>
    </row>
    <row r="80" spans="1:5" ht="30" customHeight="1"/>
    <row r="81" spans="1:5" ht="30" customHeight="1">
      <c r="A81" s="85">
        <f>IF(B81="","",1)</f>
        <v>1</v>
      </c>
      <c r="B81" s="85" t="str">
        <f>'Sortierung Rangliste'!J36</f>
        <v>Tornados 1</v>
      </c>
      <c r="C81" s="85">
        <f>'Sortierung Rangliste'!O36</f>
        <v>2514</v>
      </c>
      <c r="D81" s="85">
        <f>'Sortierung Rangliste'!N36</f>
        <v>12</v>
      </c>
      <c r="E81" s="86">
        <f>'Sortierung Rangliste'!P36</f>
        <v>209.5</v>
      </c>
    </row>
    <row r="82" spans="1:5" ht="30" customHeight="1">
      <c r="A82" s="85">
        <f>IF(B82="","",2)</f>
        <v>2</v>
      </c>
      <c r="B82" s="85" t="str">
        <f>'Sortierung Rangliste'!J37</f>
        <v>BVR</v>
      </c>
      <c r="C82" s="85">
        <f>'Sortierung Rangliste'!O37</f>
        <v>2347</v>
      </c>
      <c r="D82" s="85">
        <f>'Sortierung Rangliste'!N37</f>
        <v>12</v>
      </c>
      <c r="E82" s="86">
        <f>'Sortierung Rangliste'!P37</f>
        <v>195.58333333333334</v>
      </c>
    </row>
    <row r="83" spans="1:5" ht="30" customHeight="1">
      <c r="A83" s="85">
        <f>IF(B83="","",3)</f>
        <v>3</v>
      </c>
      <c r="B83" s="85" t="str">
        <f>'Sortierung Rangliste'!J38</f>
        <v>Tornados 2</v>
      </c>
      <c r="C83" s="85">
        <f>'Sortierung Rangliste'!O38</f>
        <v>2310</v>
      </c>
      <c r="D83" s="85">
        <f>'Sortierung Rangliste'!N38</f>
        <v>12</v>
      </c>
      <c r="E83" s="86">
        <f>'Sortierung Rangliste'!P38</f>
        <v>192.5</v>
      </c>
    </row>
    <row r="84" spans="1:5" ht="30" customHeight="1">
      <c r="A84" s="85">
        <f>IF(B84="","",4)</f>
        <v>4</v>
      </c>
      <c r="B84" s="85" t="str">
        <f>'Sortierung Rangliste'!J39</f>
        <v>Flying Pins</v>
      </c>
      <c r="C84" s="85">
        <f>'Sortierung Rangliste'!O39</f>
        <v>2058</v>
      </c>
      <c r="D84" s="85">
        <f>'Sortierung Rangliste'!N39</f>
        <v>12</v>
      </c>
      <c r="E84" s="86">
        <f>'Sortierung Rangliste'!P39</f>
        <v>171.5</v>
      </c>
    </row>
    <row r="85" spans="1:5" ht="30" customHeight="1">
      <c r="A85" s="85" t="str">
        <f>IF(B85="","",5)</f>
        <v/>
      </c>
      <c r="B85" s="85" t="str">
        <f>'Sortierung Rangliste'!J40</f>
        <v/>
      </c>
      <c r="C85" s="85" t="str">
        <f>'Sortierung Rangliste'!O40</f>
        <v/>
      </c>
      <c r="D85" s="85" t="str">
        <f>'Sortierung Rangliste'!N40</f>
        <v/>
      </c>
      <c r="E85" s="86" t="str">
        <f>'Sortierung Rangliste'!P40</f>
        <v/>
      </c>
    </row>
    <row r="86" spans="1:5" ht="30" customHeight="1">
      <c r="A86" s="85" t="str">
        <f>IF(B86="","",6)</f>
        <v/>
      </c>
      <c r="B86" s="85" t="str">
        <f>'Sortierung Rangliste'!J41</f>
        <v/>
      </c>
      <c r="C86" s="85" t="str">
        <f>'Sortierung Rangliste'!O41</f>
        <v/>
      </c>
      <c r="D86" s="85" t="str">
        <f>'Sortierung Rangliste'!N41</f>
        <v/>
      </c>
      <c r="E86" s="86" t="str">
        <f>'Sortierung Rangliste'!P41</f>
        <v/>
      </c>
    </row>
    <row r="87" spans="1:5" ht="30" customHeight="1">
      <c r="A87" s="85" t="str">
        <f>IF(B87="","",7)</f>
        <v/>
      </c>
      <c r="B87" s="85" t="str">
        <f>'Sortierung Rangliste'!J42</f>
        <v/>
      </c>
      <c r="C87" s="85" t="str">
        <f>'Sortierung Rangliste'!O42</f>
        <v/>
      </c>
      <c r="D87" s="85" t="str">
        <f>'Sortierung Rangliste'!N42</f>
        <v/>
      </c>
      <c r="E87" s="86" t="str">
        <f>'Sortierung Rangliste'!P42</f>
        <v/>
      </c>
    </row>
    <row r="88" spans="1:5" ht="30" customHeight="1">
      <c r="A88" s="85" t="str">
        <f>IF(B88="","",8)</f>
        <v/>
      </c>
      <c r="B88" s="85" t="str">
        <f>'Sortierung Rangliste'!J43</f>
        <v/>
      </c>
      <c r="C88" s="85" t="str">
        <f>'Sortierung Rangliste'!O43</f>
        <v/>
      </c>
      <c r="D88" s="85" t="str">
        <f>'Sortierung Rangliste'!N43</f>
        <v/>
      </c>
      <c r="E88" s="86" t="str">
        <f>'Sortierung Rangliste'!P43</f>
        <v/>
      </c>
    </row>
    <row r="89" spans="1:5" ht="30" customHeight="1"/>
    <row r="90" spans="1:5" ht="30" customHeight="1"/>
    <row r="91" spans="1:5" ht="30" customHeight="1"/>
    <row r="92" spans="1:5" ht="30" customHeight="1"/>
    <row r="93" spans="1:5" ht="30" customHeight="1"/>
    <row r="94" spans="1:5" ht="30" customHeight="1"/>
    <row r="95" spans="1:5" ht="30" customHeight="1"/>
    <row r="96" spans="1:5" ht="30" customHeight="1"/>
    <row r="97" spans="1:5" ht="30" customHeight="1"/>
    <row r="98" spans="1:5" ht="30" customHeight="1"/>
    <row r="99" spans="1:5" ht="30" customHeight="1"/>
    <row r="100" spans="1:5" ht="30" customHeight="1"/>
    <row r="101" spans="1:5" ht="30" customHeight="1">
      <c r="A101" s="99" t="s">
        <v>139</v>
      </c>
      <c r="B101" s="99"/>
      <c r="C101" s="99"/>
      <c r="D101" s="99"/>
      <c r="E101" s="99"/>
    </row>
    <row r="102" spans="1:5" ht="30" customHeight="1"/>
    <row r="103" spans="1:5" ht="30" customHeight="1"/>
    <row r="104" spans="1:5" ht="30" customHeight="1">
      <c r="A104" s="78" t="s">
        <v>126</v>
      </c>
      <c r="B104" s="78" t="s">
        <v>124</v>
      </c>
      <c r="C104" s="78" t="s">
        <v>134</v>
      </c>
      <c r="D104" s="78" t="s">
        <v>135</v>
      </c>
      <c r="E104" s="78" t="s">
        <v>103</v>
      </c>
    </row>
    <row r="105" spans="1:5" ht="30" customHeight="1"/>
    <row r="106" spans="1:5" ht="30" customHeight="1">
      <c r="A106" s="85">
        <f>IF(B106="","",1)</f>
        <v>1</v>
      </c>
      <c r="B106" s="85" t="str">
        <f>'Sortierung Rangliste'!J47</f>
        <v>Tornados 1</v>
      </c>
      <c r="C106" s="85">
        <f>'Sortierung Rangliste'!O47</f>
        <v>2582</v>
      </c>
      <c r="D106" s="85">
        <f>'Sortierung Rangliste'!N47</f>
        <v>12</v>
      </c>
      <c r="E106" s="86">
        <f>'Sortierung Rangliste'!P47</f>
        <v>215.16666666666666</v>
      </c>
    </row>
    <row r="107" spans="1:5" ht="30" customHeight="1">
      <c r="A107" s="85">
        <f>IF(B107="","",2)</f>
        <v>2</v>
      </c>
      <c r="B107" s="85" t="str">
        <f>'Sortierung Rangliste'!J48</f>
        <v>Flying Pins</v>
      </c>
      <c r="C107" s="85">
        <f>'Sortierung Rangliste'!O48</f>
        <v>2389</v>
      </c>
      <c r="D107" s="85">
        <f>'Sortierung Rangliste'!N48</f>
        <v>12</v>
      </c>
      <c r="E107" s="86">
        <f>'Sortierung Rangliste'!P48</f>
        <v>199.08333333333334</v>
      </c>
    </row>
    <row r="108" spans="1:5" ht="30" customHeight="1">
      <c r="A108" s="85">
        <f>IF(B108="","",3)</f>
        <v>3</v>
      </c>
      <c r="B108" s="85" t="str">
        <f>'Sortierung Rangliste'!J49</f>
        <v>Tornados 2</v>
      </c>
      <c r="C108" s="85">
        <f>'Sortierung Rangliste'!O49</f>
        <v>2343</v>
      </c>
      <c r="D108" s="85">
        <f>'Sortierung Rangliste'!N49</f>
        <v>12</v>
      </c>
      <c r="E108" s="86">
        <f>'Sortierung Rangliste'!P49</f>
        <v>195.25</v>
      </c>
    </row>
    <row r="109" spans="1:5" ht="30" customHeight="1">
      <c r="A109" s="85">
        <f>IF(B109="","",4)</f>
        <v>4</v>
      </c>
      <c r="B109" s="85" t="str">
        <f>'Sortierung Rangliste'!J50</f>
        <v>BVR</v>
      </c>
      <c r="C109" s="85">
        <f>'Sortierung Rangliste'!O50</f>
        <v>2204</v>
      </c>
      <c r="D109" s="85">
        <f>'Sortierung Rangliste'!N50</f>
        <v>12</v>
      </c>
      <c r="E109" s="86">
        <f>'Sortierung Rangliste'!P50</f>
        <v>183.66666666666666</v>
      </c>
    </row>
    <row r="110" spans="1:5" ht="30" customHeight="1">
      <c r="A110" s="85" t="str">
        <f>IF(B110="","",5)</f>
        <v/>
      </c>
      <c r="B110" s="85" t="str">
        <f>'Sortierung Rangliste'!J51</f>
        <v/>
      </c>
      <c r="C110" s="85" t="str">
        <f>'Sortierung Rangliste'!O51</f>
        <v/>
      </c>
      <c r="D110" s="85" t="str">
        <f>'Sortierung Rangliste'!N51</f>
        <v/>
      </c>
      <c r="E110" s="86" t="str">
        <f>'Sortierung Rangliste'!P51</f>
        <v/>
      </c>
    </row>
    <row r="111" spans="1:5" ht="30" customHeight="1">
      <c r="A111" s="85" t="str">
        <f>IF(B111="","",6)</f>
        <v/>
      </c>
      <c r="B111" s="85" t="str">
        <f>'Sortierung Rangliste'!J52</f>
        <v/>
      </c>
      <c r="C111" s="85" t="str">
        <f>'Sortierung Rangliste'!O52</f>
        <v/>
      </c>
      <c r="D111" s="85" t="str">
        <f>'Sortierung Rangliste'!N52</f>
        <v/>
      </c>
      <c r="E111" s="86" t="str">
        <f>'Sortierung Rangliste'!P52</f>
        <v/>
      </c>
    </row>
    <row r="112" spans="1:5" ht="30" customHeight="1">
      <c r="A112" s="85" t="str">
        <f>IF(B112="","",7)</f>
        <v/>
      </c>
      <c r="B112" s="85" t="str">
        <f>'Sortierung Rangliste'!J53</f>
        <v/>
      </c>
      <c r="C112" s="85" t="str">
        <f>'Sortierung Rangliste'!O53</f>
        <v/>
      </c>
      <c r="D112" s="85" t="str">
        <f>'Sortierung Rangliste'!N53</f>
        <v/>
      </c>
      <c r="E112" s="86" t="str">
        <f>'Sortierung Rangliste'!P53</f>
        <v/>
      </c>
    </row>
    <row r="113" spans="1:5" ht="30" customHeight="1">
      <c r="A113" s="85" t="str">
        <f>IF(B113="","",8)</f>
        <v/>
      </c>
      <c r="B113" s="85" t="str">
        <f>'Sortierung Rangliste'!J54</f>
        <v/>
      </c>
      <c r="C113" s="85" t="str">
        <f>'Sortierung Rangliste'!O54</f>
        <v/>
      </c>
      <c r="D113" s="85" t="str">
        <f>'Sortierung Rangliste'!N54</f>
        <v/>
      </c>
      <c r="E113" s="86" t="str">
        <f>'Sortierung Rangliste'!P54</f>
        <v/>
      </c>
    </row>
    <row r="114" spans="1:5" ht="30" customHeight="1"/>
    <row r="115" spans="1:5" ht="30" customHeight="1"/>
    <row r="116" spans="1:5" ht="30" customHeight="1"/>
    <row r="117" spans="1:5" ht="30" customHeight="1"/>
    <row r="118" spans="1:5" ht="30" customHeight="1"/>
    <row r="119" spans="1:5" ht="30" customHeight="1"/>
    <row r="120" spans="1:5" ht="30" customHeight="1"/>
    <row r="121" spans="1:5" ht="30" customHeight="1"/>
    <row r="122" spans="1:5" ht="30" customHeight="1"/>
    <row r="123" spans="1:5" ht="30" customHeight="1"/>
    <row r="124" spans="1:5" ht="30" customHeight="1"/>
    <row r="125" spans="1:5" ht="30" customHeight="1"/>
    <row r="126" spans="1:5" ht="30" customHeight="1">
      <c r="A126" s="99" t="s">
        <v>140</v>
      </c>
      <c r="B126" s="99"/>
      <c r="C126" s="99"/>
      <c r="D126" s="99"/>
      <c r="E126" s="99"/>
    </row>
    <row r="127" spans="1:5" ht="30" customHeight="1"/>
    <row r="128" spans="1:5" ht="30" customHeight="1"/>
    <row r="129" spans="1:5" ht="30" customHeight="1">
      <c r="A129" s="78" t="s">
        <v>126</v>
      </c>
      <c r="B129" s="78" t="s">
        <v>124</v>
      </c>
      <c r="C129" s="78" t="s">
        <v>134</v>
      </c>
      <c r="D129" s="78" t="s">
        <v>135</v>
      </c>
      <c r="E129" s="78" t="s">
        <v>103</v>
      </c>
    </row>
    <row r="130" spans="1:5" ht="30" customHeight="1"/>
    <row r="131" spans="1:5" ht="30" customHeight="1">
      <c r="A131" s="85">
        <f>IF(B131="","",1)</f>
        <v>1</v>
      </c>
      <c r="B131" s="85" t="str">
        <f>'Sortierung Rangliste'!J58</f>
        <v>Flying Pins</v>
      </c>
      <c r="C131" s="85">
        <f>'Sortierung Rangliste'!O58</f>
        <v>2487</v>
      </c>
      <c r="D131" s="85">
        <f>'Sortierung Rangliste'!N58</f>
        <v>12</v>
      </c>
      <c r="E131" s="86">
        <f>'Sortierung Rangliste'!P58</f>
        <v>207.25</v>
      </c>
    </row>
    <row r="132" spans="1:5" ht="30" customHeight="1">
      <c r="A132" s="85">
        <f>IF(B132="","",2)</f>
        <v>2</v>
      </c>
      <c r="B132" s="85" t="str">
        <f>'Sortierung Rangliste'!J59</f>
        <v>Tornados 1</v>
      </c>
      <c r="C132" s="85">
        <f>'Sortierung Rangliste'!O59</f>
        <v>2446</v>
      </c>
      <c r="D132" s="85">
        <f>'Sortierung Rangliste'!N59</f>
        <v>12</v>
      </c>
      <c r="E132" s="86">
        <f>'Sortierung Rangliste'!P59</f>
        <v>203.83333333333334</v>
      </c>
    </row>
    <row r="133" spans="1:5" ht="30" customHeight="1">
      <c r="A133" s="85">
        <f>IF(B133="","",3)</f>
        <v>3</v>
      </c>
      <c r="B133" s="85" t="str">
        <f>'Sortierung Rangliste'!J60</f>
        <v>BVR</v>
      </c>
      <c r="C133" s="85">
        <f>'Sortierung Rangliste'!O60</f>
        <v>2318</v>
      </c>
      <c r="D133" s="85">
        <f>'Sortierung Rangliste'!N60</f>
        <v>12</v>
      </c>
      <c r="E133" s="86">
        <f>'Sortierung Rangliste'!P60</f>
        <v>193.16666666666666</v>
      </c>
    </row>
    <row r="134" spans="1:5" ht="30" customHeight="1">
      <c r="A134" s="85">
        <f>IF(B134="","",4)</f>
        <v>4</v>
      </c>
      <c r="B134" s="85" t="str">
        <f>'Sortierung Rangliste'!J61</f>
        <v>Tornados 2</v>
      </c>
      <c r="C134" s="85">
        <f>'Sortierung Rangliste'!O61</f>
        <v>2165</v>
      </c>
      <c r="D134" s="85">
        <f>'Sortierung Rangliste'!N61</f>
        <v>12</v>
      </c>
      <c r="E134" s="86">
        <f>'Sortierung Rangliste'!P61</f>
        <v>180.41666666666666</v>
      </c>
    </row>
    <row r="135" spans="1:5" ht="30" customHeight="1">
      <c r="A135" s="85" t="str">
        <f>IF(B135="","",5)</f>
        <v/>
      </c>
      <c r="B135" s="85" t="str">
        <f>'Sortierung Rangliste'!J62</f>
        <v/>
      </c>
      <c r="C135" s="85" t="str">
        <f>'Sortierung Rangliste'!O62</f>
        <v/>
      </c>
      <c r="D135" s="85" t="str">
        <f>'Sortierung Rangliste'!N62</f>
        <v/>
      </c>
      <c r="E135" s="86" t="str">
        <f>'Sortierung Rangliste'!P62</f>
        <v/>
      </c>
    </row>
    <row r="136" spans="1:5" ht="30" customHeight="1">
      <c r="A136" s="85" t="str">
        <f>IF(B136="","",6)</f>
        <v/>
      </c>
      <c r="B136" s="85" t="str">
        <f>'Sortierung Rangliste'!J63</f>
        <v/>
      </c>
      <c r="C136" s="85" t="str">
        <f>'Sortierung Rangliste'!O63</f>
        <v/>
      </c>
      <c r="D136" s="85" t="str">
        <f>'Sortierung Rangliste'!N63</f>
        <v/>
      </c>
      <c r="E136" s="86" t="str">
        <f>'Sortierung Rangliste'!P63</f>
        <v/>
      </c>
    </row>
    <row r="137" spans="1:5" ht="30" customHeight="1">
      <c r="A137" s="85" t="str">
        <f>IF(B137="","",7)</f>
        <v/>
      </c>
      <c r="B137" s="85" t="str">
        <f>'Sortierung Rangliste'!J64</f>
        <v/>
      </c>
      <c r="C137" s="85" t="str">
        <f>'Sortierung Rangliste'!O64</f>
        <v/>
      </c>
      <c r="D137" s="85" t="str">
        <f>'Sortierung Rangliste'!N64</f>
        <v/>
      </c>
      <c r="E137" s="86" t="str">
        <f>'Sortierung Rangliste'!P64</f>
        <v/>
      </c>
    </row>
    <row r="138" spans="1:5" ht="30" customHeight="1">
      <c r="A138" s="85" t="str">
        <f>IF(B138="","",8)</f>
        <v/>
      </c>
      <c r="B138" s="85" t="str">
        <f>'Sortierung Rangliste'!J65</f>
        <v/>
      </c>
      <c r="C138" s="85" t="str">
        <f>'Sortierung Rangliste'!O65</f>
        <v/>
      </c>
      <c r="D138" s="85" t="str">
        <f>'Sortierung Rangliste'!N65</f>
        <v/>
      </c>
      <c r="E138" s="86" t="str">
        <f>'Sortierung Rangliste'!P65</f>
        <v/>
      </c>
    </row>
    <row r="139" spans="1:5" ht="30" customHeight="1"/>
    <row r="140" spans="1:5" ht="30" customHeight="1"/>
    <row r="141" spans="1:5" ht="30" customHeight="1"/>
    <row r="142" spans="1:5" ht="30" customHeight="1"/>
    <row r="143" spans="1:5" ht="30" customHeight="1"/>
    <row r="144" spans="1:5" ht="30" customHeight="1"/>
    <row r="145" spans="1:5" ht="30" customHeight="1"/>
    <row r="146" spans="1:5" ht="30" customHeight="1"/>
    <row r="147" spans="1:5" ht="30" customHeight="1"/>
    <row r="148" spans="1:5" ht="30" customHeight="1"/>
    <row r="149" spans="1:5" ht="30" customHeight="1"/>
    <row r="150" spans="1:5" ht="30" customHeight="1"/>
    <row r="151" spans="1:5" ht="30" customHeight="1">
      <c r="A151" s="99" t="s">
        <v>141</v>
      </c>
      <c r="B151" s="99"/>
      <c r="C151" s="99"/>
      <c r="D151" s="99"/>
      <c r="E151" s="99"/>
    </row>
    <row r="152" spans="1:5" ht="30" customHeight="1"/>
    <row r="153" spans="1:5" ht="30" customHeight="1"/>
    <row r="154" spans="1:5" ht="30" customHeight="1">
      <c r="A154" s="78" t="s">
        <v>126</v>
      </c>
      <c r="B154" s="78" t="s">
        <v>124</v>
      </c>
      <c r="C154" s="78" t="s">
        <v>134</v>
      </c>
      <c r="D154" s="78" t="s">
        <v>135</v>
      </c>
      <c r="E154" s="78" t="s">
        <v>103</v>
      </c>
    </row>
    <row r="155" spans="1:5" ht="30" customHeight="1"/>
    <row r="156" spans="1:5" ht="30" customHeight="1">
      <c r="A156" s="85" t="str">
        <f>IF(B156="","",1)</f>
        <v/>
      </c>
      <c r="B156" s="85" t="str">
        <f>'Sortierung Rangliste'!J69</f>
        <v/>
      </c>
      <c r="C156" s="85" t="str">
        <f>'Sortierung Rangliste'!O69</f>
        <v/>
      </c>
      <c r="D156" s="85" t="str">
        <f>'Sortierung Rangliste'!N69</f>
        <v/>
      </c>
      <c r="E156" s="86" t="str">
        <f>'Sortierung Rangliste'!P69</f>
        <v/>
      </c>
    </row>
    <row r="157" spans="1:5" ht="30" customHeight="1">
      <c r="A157" s="85" t="str">
        <f>IF(B157="","",2)</f>
        <v/>
      </c>
      <c r="B157" s="85" t="str">
        <f>'Sortierung Rangliste'!J70</f>
        <v/>
      </c>
      <c r="C157" s="85" t="str">
        <f>'Sortierung Rangliste'!O70</f>
        <v/>
      </c>
      <c r="D157" s="85" t="str">
        <f>'Sortierung Rangliste'!N70</f>
        <v/>
      </c>
      <c r="E157" s="86" t="str">
        <f>'Sortierung Rangliste'!P70</f>
        <v/>
      </c>
    </row>
    <row r="158" spans="1:5" ht="30" customHeight="1">
      <c r="A158" s="85" t="str">
        <f>IF(B158="","",3)</f>
        <v/>
      </c>
      <c r="B158" s="85" t="str">
        <f>'Sortierung Rangliste'!J71</f>
        <v/>
      </c>
      <c r="C158" s="85" t="str">
        <f>'Sortierung Rangliste'!O71</f>
        <v/>
      </c>
      <c r="D158" s="85" t="str">
        <f>'Sortierung Rangliste'!N71</f>
        <v/>
      </c>
      <c r="E158" s="86" t="str">
        <f>'Sortierung Rangliste'!P71</f>
        <v/>
      </c>
    </row>
    <row r="159" spans="1:5" ht="30" customHeight="1">
      <c r="A159" s="85" t="str">
        <f>IF(B159="","",4)</f>
        <v/>
      </c>
      <c r="B159" s="85" t="str">
        <f>'Sortierung Rangliste'!J72</f>
        <v/>
      </c>
      <c r="C159" s="85" t="str">
        <f>'Sortierung Rangliste'!O72</f>
        <v/>
      </c>
      <c r="D159" s="85" t="str">
        <f>'Sortierung Rangliste'!N72</f>
        <v/>
      </c>
      <c r="E159" s="86" t="str">
        <f>'Sortierung Rangliste'!P72</f>
        <v/>
      </c>
    </row>
    <row r="160" spans="1:5" ht="30" customHeight="1">
      <c r="A160" s="85" t="str">
        <f>IF(B160="","",5)</f>
        <v/>
      </c>
      <c r="B160" s="85" t="str">
        <f>'Sortierung Rangliste'!J73</f>
        <v/>
      </c>
      <c r="C160" s="85" t="str">
        <f>'Sortierung Rangliste'!O73</f>
        <v/>
      </c>
      <c r="D160" s="85" t="str">
        <f>'Sortierung Rangliste'!N73</f>
        <v/>
      </c>
      <c r="E160" s="86" t="str">
        <f>'Sortierung Rangliste'!P73</f>
        <v/>
      </c>
    </row>
    <row r="161" spans="1:5" ht="30" customHeight="1">
      <c r="A161" s="85" t="str">
        <f>IF(B161="","",6)</f>
        <v/>
      </c>
      <c r="B161" s="85" t="str">
        <f>'Sortierung Rangliste'!J74</f>
        <v/>
      </c>
      <c r="C161" s="85" t="str">
        <f>'Sortierung Rangliste'!O74</f>
        <v/>
      </c>
      <c r="D161" s="85" t="str">
        <f>'Sortierung Rangliste'!N74</f>
        <v/>
      </c>
      <c r="E161" s="86" t="str">
        <f>'Sortierung Rangliste'!P74</f>
        <v/>
      </c>
    </row>
    <row r="162" spans="1:5" ht="30" customHeight="1">
      <c r="A162" s="85" t="str">
        <f>IF(B162="","",7)</f>
        <v/>
      </c>
      <c r="B162" s="85" t="str">
        <f>'Sortierung Rangliste'!J75</f>
        <v/>
      </c>
      <c r="C162" s="85" t="str">
        <f>'Sortierung Rangliste'!O75</f>
        <v/>
      </c>
      <c r="D162" s="85" t="str">
        <f>'Sortierung Rangliste'!N75</f>
        <v/>
      </c>
      <c r="E162" s="86" t="str">
        <f>'Sortierung Rangliste'!P75</f>
        <v/>
      </c>
    </row>
    <row r="163" spans="1:5" ht="30" customHeight="1">
      <c r="A163" s="85" t="str">
        <f>IF(B163="","",8)</f>
        <v/>
      </c>
      <c r="B163" s="85" t="str">
        <f>'Sortierung Rangliste'!J76</f>
        <v/>
      </c>
      <c r="C163" s="85" t="str">
        <f>'Sortierung Rangliste'!O76</f>
        <v/>
      </c>
      <c r="D163" s="85" t="str">
        <f>'Sortierung Rangliste'!N76</f>
        <v/>
      </c>
      <c r="E163" s="86" t="str">
        <f>'Sortierung Rangliste'!P76</f>
        <v/>
      </c>
    </row>
    <row r="164" spans="1:5" ht="30" customHeight="1"/>
    <row r="165" spans="1:5" ht="30" customHeight="1"/>
    <row r="166" spans="1:5" ht="30" customHeight="1"/>
    <row r="167" spans="1:5" ht="30" customHeight="1"/>
    <row r="168" spans="1:5" ht="30" customHeight="1"/>
    <row r="169" spans="1:5" ht="30" customHeight="1"/>
    <row r="170" spans="1:5" ht="30" customHeight="1"/>
    <row r="171" spans="1:5" ht="30" customHeight="1"/>
    <row r="172" spans="1:5" ht="30" customHeight="1"/>
    <row r="173" spans="1:5" ht="30" customHeight="1"/>
    <row r="174" spans="1:5" ht="30" customHeight="1"/>
    <row r="175" spans="1:5" ht="30" customHeight="1"/>
    <row r="176" spans="1:5" ht="30" customHeight="1">
      <c r="A176" s="99" t="s">
        <v>130</v>
      </c>
      <c r="B176" s="99"/>
      <c r="C176" s="99"/>
      <c r="D176" s="99"/>
      <c r="E176" s="99"/>
    </row>
    <row r="177" spans="1:5" ht="30" customHeight="1"/>
    <row r="178" spans="1:5" ht="30" customHeight="1"/>
    <row r="179" spans="1:5" ht="30" customHeight="1">
      <c r="A179" s="78" t="s">
        <v>126</v>
      </c>
      <c r="B179" s="78" t="s">
        <v>124</v>
      </c>
      <c r="C179" s="78" t="s">
        <v>134</v>
      </c>
      <c r="D179" s="78" t="s">
        <v>135</v>
      </c>
      <c r="E179" s="78" t="s">
        <v>103</v>
      </c>
    </row>
    <row r="180" spans="1:5" ht="30" customHeight="1"/>
    <row r="181" spans="1:5" ht="30" customHeight="1">
      <c r="A181" s="85">
        <f>IF(B181="","",1)</f>
        <v>1</v>
      </c>
      <c r="B181" s="85" t="str">
        <f>'Sortierung Rangliste'!C100</f>
        <v>Tornados 1</v>
      </c>
      <c r="C181" s="85">
        <f>'Sortierung Rangliste'!E100</f>
        <v>15232</v>
      </c>
      <c r="D181" s="85">
        <f>'Sortierung Rangliste'!H100</f>
        <v>72</v>
      </c>
      <c r="E181" s="86">
        <f>'Sortierung Rangliste'!K100</f>
        <v>211.55555555555554</v>
      </c>
    </row>
    <row r="182" spans="1:5" ht="30" customHeight="1">
      <c r="A182" s="85">
        <f>IF(B182="","",2)</f>
        <v>2</v>
      </c>
      <c r="B182" s="85" t="str">
        <f>'Sortierung Rangliste'!C101</f>
        <v>Tornados 2</v>
      </c>
      <c r="C182" s="85">
        <f>'Sortierung Rangliste'!E101</f>
        <v>14513</v>
      </c>
      <c r="D182" s="85">
        <f>'Sortierung Rangliste'!H101</f>
        <v>72</v>
      </c>
      <c r="E182" s="86">
        <f>'Sortierung Rangliste'!K101</f>
        <v>201.56944444444446</v>
      </c>
    </row>
    <row r="183" spans="1:5" ht="30" customHeight="1">
      <c r="A183" s="85">
        <f>IF(B183="","",3)</f>
        <v>3</v>
      </c>
      <c r="B183" s="85" t="str">
        <f>'Sortierung Rangliste'!C102</f>
        <v>BVR</v>
      </c>
      <c r="C183" s="85">
        <f>'Sortierung Rangliste'!E102</f>
        <v>14257</v>
      </c>
      <c r="D183" s="85">
        <f>'Sortierung Rangliste'!H102</f>
        <v>72</v>
      </c>
      <c r="E183" s="86">
        <f>'Sortierung Rangliste'!K102</f>
        <v>198.01388888888889</v>
      </c>
    </row>
    <row r="184" spans="1:5" ht="30" customHeight="1">
      <c r="A184" s="85">
        <f>IF(B184="","",4)</f>
        <v>4</v>
      </c>
      <c r="B184" s="85" t="str">
        <f>'Sortierung Rangliste'!C103</f>
        <v>Flying Pins</v>
      </c>
      <c r="C184" s="85">
        <f>'Sortierung Rangliste'!E103</f>
        <v>14030</v>
      </c>
      <c r="D184" s="85">
        <f>'Sortierung Rangliste'!H103</f>
        <v>72</v>
      </c>
      <c r="E184" s="86">
        <f>'Sortierung Rangliste'!K103</f>
        <v>194.86111111111111</v>
      </c>
    </row>
    <row r="185" spans="1:5" ht="30" customHeight="1">
      <c r="A185" s="85" t="str">
        <f>IF(B185="","",5)</f>
        <v/>
      </c>
      <c r="B185" s="85" t="str">
        <f>'Sortierung Rangliste'!C104</f>
        <v/>
      </c>
      <c r="C185" s="85" t="str">
        <f>'Sortierung Rangliste'!E104</f>
        <v/>
      </c>
      <c r="D185" s="85" t="str">
        <f>'Sortierung Rangliste'!H104</f>
        <v/>
      </c>
      <c r="E185" s="86" t="str">
        <f>'Sortierung Rangliste'!K104</f>
        <v/>
      </c>
    </row>
    <row r="186" spans="1:5" ht="30" customHeight="1">
      <c r="A186" s="85" t="str">
        <f>IF(B186="","",6)</f>
        <v/>
      </c>
      <c r="B186" s="85" t="str">
        <f>'Sortierung Rangliste'!C105</f>
        <v/>
      </c>
      <c r="C186" s="85" t="str">
        <f>'Sortierung Rangliste'!E105</f>
        <v/>
      </c>
      <c r="D186" s="85" t="str">
        <f>'Sortierung Rangliste'!H105</f>
        <v/>
      </c>
      <c r="E186" s="86" t="str">
        <f>'Sortierung Rangliste'!K105</f>
        <v/>
      </c>
    </row>
    <row r="187" spans="1:5" ht="30" customHeight="1">
      <c r="A187" s="85" t="str">
        <f>IF(B187="","",7)</f>
        <v/>
      </c>
      <c r="B187" s="85" t="str">
        <f>'Sortierung Rangliste'!C106</f>
        <v/>
      </c>
      <c r="C187" s="85" t="str">
        <f>'Sortierung Rangliste'!E106</f>
        <v/>
      </c>
      <c r="D187" s="85" t="str">
        <f>'Sortierung Rangliste'!H106</f>
        <v/>
      </c>
      <c r="E187" s="86" t="str">
        <f>'Sortierung Rangliste'!K106</f>
        <v/>
      </c>
    </row>
    <row r="188" spans="1:5" ht="30" customHeight="1">
      <c r="A188" s="85" t="str">
        <f>IF(B188="","",8)</f>
        <v/>
      </c>
      <c r="B188" s="85" t="str">
        <f>'Sortierung Rangliste'!C107</f>
        <v/>
      </c>
      <c r="C188" s="85" t="str">
        <f>'Sortierung Rangliste'!E107</f>
        <v/>
      </c>
      <c r="D188" s="85" t="str">
        <f>'Sortierung Rangliste'!H107</f>
        <v/>
      </c>
      <c r="E188" s="86" t="str">
        <f>'Sortierung Rangliste'!K107</f>
        <v/>
      </c>
    </row>
    <row r="189" spans="1:5" ht="30" customHeight="1"/>
    <row r="190" spans="1:5" ht="30" customHeight="1"/>
    <row r="191" spans="1:5" ht="30" customHeight="1"/>
    <row r="192" spans="1:5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</sheetData>
  <mergeCells count="8">
    <mergeCell ref="A176:E176"/>
    <mergeCell ref="A126:E126"/>
    <mergeCell ref="A151:E151"/>
    <mergeCell ref="A1:E1"/>
    <mergeCell ref="A26:E26"/>
    <mergeCell ref="A51:E51"/>
    <mergeCell ref="A76:E76"/>
    <mergeCell ref="A101:E101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workbookViewId="0">
      <pane xSplit="3" topLeftCell="D1" activePane="topRight" state="frozen"/>
      <selection pane="topRight" activeCell="Q22" sqref="Q22"/>
    </sheetView>
  </sheetViews>
  <sheetFormatPr baseColWidth="10" defaultRowHeight="14" x14ac:dyDescent="0"/>
  <cols>
    <col min="1" max="1" width="10.83203125" style="89"/>
    <col min="2" max="3" width="12.6640625" style="89" customWidth="1"/>
    <col min="4" max="39" width="5.6640625" style="89" customWidth="1"/>
    <col min="40" max="40" width="15.33203125" style="89" bestFit="1" customWidth="1"/>
    <col min="41" max="41" width="11" style="89" customWidth="1"/>
    <col min="42" max="42" width="10.6640625" style="89" customWidth="1"/>
    <col min="43" max="16384" width="10.83203125" style="89"/>
  </cols>
  <sheetData>
    <row r="1" spans="1:42">
      <c r="A1" s="9" t="s">
        <v>148</v>
      </c>
    </row>
    <row r="2" spans="1:42">
      <c r="D2" s="9" t="s">
        <v>129</v>
      </c>
    </row>
    <row r="3" spans="1:42">
      <c r="A3" s="14" t="s">
        <v>2</v>
      </c>
      <c r="B3" s="91" t="s">
        <v>1</v>
      </c>
      <c r="C3" s="91" t="s">
        <v>3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  <c r="X3" s="6">
        <v>21</v>
      </c>
      <c r="Y3" s="6">
        <v>22</v>
      </c>
      <c r="Z3" s="6">
        <v>23</v>
      </c>
      <c r="AA3" s="6">
        <v>24</v>
      </c>
      <c r="AB3" s="6">
        <v>25</v>
      </c>
      <c r="AC3" s="6">
        <v>26</v>
      </c>
      <c r="AD3" s="6">
        <v>27</v>
      </c>
      <c r="AE3" s="6">
        <v>28</v>
      </c>
      <c r="AF3" s="6">
        <v>29</v>
      </c>
      <c r="AG3" s="6">
        <v>30</v>
      </c>
      <c r="AH3" s="6">
        <v>31</v>
      </c>
      <c r="AI3" s="6">
        <v>32</v>
      </c>
      <c r="AJ3" s="6">
        <v>33</v>
      </c>
      <c r="AK3" s="6">
        <v>34</v>
      </c>
      <c r="AL3" s="6">
        <v>35</v>
      </c>
      <c r="AM3" s="6">
        <v>36</v>
      </c>
      <c r="AN3" s="4" t="s">
        <v>149</v>
      </c>
      <c r="AO3" s="4" t="s">
        <v>102</v>
      </c>
      <c r="AP3" s="4" t="s">
        <v>103</v>
      </c>
    </row>
    <row r="4" spans="1:42">
      <c r="A4" s="15" t="s">
        <v>74</v>
      </c>
      <c r="B4" s="92" t="s">
        <v>75</v>
      </c>
      <c r="C4" s="92" t="s">
        <v>76</v>
      </c>
      <c r="D4" s="4">
        <v>203</v>
      </c>
      <c r="E4" s="4">
        <v>190</v>
      </c>
      <c r="F4" s="4">
        <v>185</v>
      </c>
      <c r="G4" s="4">
        <v>194</v>
      </c>
      <c r="H4" s="4">
        <v>196</v>
      </c>
      <c r="I4" s="4">
        <v>157</v>
      </c>
      <c r="J4" s="4">
        <v>201</v>
      </c>
      <c r="K4" s="4">
        <v>159</v>
      </c>
      <c r="L4" s="4">
        <v>169</v>
      </c>
      <c r="M4" s="4">
        <v>178</v>
      </c>
      <c r="N4" s="4">
        <v>170</v>
      </c>
      <c r="O4" s="4">
        <v>197</v>
      </c>
      <c r="P4" s="4">
        <v>178</v>
      </c>
      <c r="Q4" s="4">
        <v>211</v>
      </c>
      <c r="R4" s="4">
        <v>211</v>
      </c>
      <c r="S4" s="4">
        <v>193</v>
      </c>
      <c r="T4" s="4">
        <v>180</v>
      </c>
      <c r="U4" s="4">
        <v>172</v>
      </c>
      <c r="V4" s="4">
        <v>174</v>
      </c>
      <c r="W4" s="4">
        <v>166</v>
      </c>
      <c r="X4" s="4">
        <v>172</v>
      </c>
      <c r="Y4" s="4">
        <v>168</v>
      </c>
      <c r="Z4" s="4">
        <v>158</v>
      </c>
      <c r="AA4" s="4">
        <v>190</v>
      </c>
      <c r="AB4" s="4">
        <v>163</v>
      </c>
      <c r="AC4" s="4">
        <v>166</v>
      </c>
      <c r="AD4" s="4">
        <v>156</v>
      </c>
      <c r="AE4" s="4">
        <v>189</v>
      </c>
      <c r="AF4" s="4">
        <v>172</v>
      </c>
      <c r="AG4" s="4">
        <v>138</v>
      </c>
      <c r="AH4" s="4"/>
      <c r="AI4" s="4"/>
      <c r="AJ4" s="4"/>
      <c r="AK4" s="4"/>
      <c r="AL4" s="4"/>
      <c r="AM4" s="4"/>
      <c r="AN4" s="4">
        <v>30</v>
      </c>
      <c r="AO4" s="4">
        <f>SUM(D4:AM4)</f>
        <v>5356</v>
      </c>
      <c r="AP4" s="79">
        <f>AO4/AN4</f>
        <v>178.53333333333333</v>
      </c>
    </row>
    <row r="5" spans="1:42">
      <c r="A5" s="15" t="s">
        <v>55</v>
      </c>
      <c r="B5" s="92" t="s">
        <v>56</v>
      </c>
      <c r="C5" s="92" t="s">
        <v>57</v>
      </c>
      <c r="D5" s="4">
        <v>172</v>
      </c>
      <c r="E5" s="4">
        <v>176</v>
      </c>
      <c r="F5" s="4">
        <v>147</v>
      </c>
      <c r="G5" s="4">
        <v>211</v>
      </c>
      <c r="H5" s="4">
        <v>189</v>
      </c>
      <c r="I5" s="4">
        <v>194</v>
      </c>
      <c r="J5" s="4">
        <v>187</v>
      </c>
      <c r="K5" s="4">
        <v>200</v>
      </c>
      <c r="L5" s="4">
        <v>177</v>
      </c>
      <c r="M5" s="4">
        <v>149</v>
      </c>
      <c r="N5" s="4">
        <v>168</v>
      </c>
      <c r="O5" s="4">
        <v>172</v>
      </c>
      <c r="P5" s="4">
        <v>190</v>
      </c>
      <c r="Q5" s="4">
        <v>189</v>
      </c>
      <c r="R5" s="4">
        <v>160</v>
      </c>
      <c r="S5" s="4">
        <v>169</v>
      </c>
      <c r="T5" s="4">
        <v>191</v>
      </c>
      <c r="U5" s="4">
        <v>142</v>
      </c>
      <c r="V5" s="4">
        <v>190</v>
      </c>
      <c r="W5" s="4">
        <v>154</v>
      </c>
      <c r="X5" s="4">
        <v>161</v>
      </c>
      <c r="Y5" s="4">
        <v>165</v>
      </c>
      <c r="Z5" s="4">
        <v>163</v>
      </c>
      <c r="AA5" s="4">
        <v>175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>
        <v>24</v>
      </c>
      <c r="AO5" s="4">
        <f>SUM(D5:AM5)</f>
        <v>4191</v>
      </c>
      <c r="AP5" s="79">
        <f t="shared" ref="AP5:AP15" si="0">AO5/AN5</f>
        <v>174.625</v>
      </c>
    </row>
    <row r="6" spans="1:42">
      <c r="A6" s="15" t="s">
        <v>26</v>
      </c>
      <c r="B6" s="92" t="s">
        <v>27</v>
      </c>
      <c r="C6" s="92" t="s">
        <v>28</v>
      </c>
      <c r="D6" s="4">
        <v>188</v>
      </c>
      <c r="E6" s="4">
        <v>163</v>
      </c>
      <c r="F6" s="4">
        <v>129</v>
      </c>
      <c r="G6" s="4">
        <v>188</v>
      </c>
      <c r="H6" s="4">
        <v>174</v>
      </c>
      <c r="I6" s="4">
        <v>180</v>
      </c>
      <c r="J6" s="4">
        <v>144</v>
      </c>
      <c r="K6" s="4">
        <v>194</v>
      </c>
      <c r="L6" s="4">
        <v>150</v>
      </c>
      <c r="M6" s="4">
        <v>175</v>
      </c>
      <c r="N6" s="4">
        <v>169</v>
      </c>
      <c r="O6" s="4">
        <v>182</v>
      </c>
      <c r="P6" s="4">
        <v>223</v>
      </c>
      <c r="Q6" s="4">
        <v>180</v>
      </c>
      <c r="R6" s="4">
        <v>200</v>
      </c>
      <c r="S6" s="4">
        <v>167</v>
      </c>
      <c r="T6" s="4">
        <v>178</v>
      </c>
      <c r="U6" s="4">
        <v>191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>
        <v>18</v>
      </c>
      <c r="AO6" s="4">
        <f t="shared" ref="AO6:AO15" si="1">SUM(D6:AM6)</f>
        <v>3175</v>
      </c>
      <c r="AP6" s="79">
        <f t="shared" si="0"/>
        <v>176.38888888888889</v>
      </c>
    </row>
    <row r="7" spans="1:42">
      <c r="A7" s="4" t="s">
        <v>71</v>
      </c>
      <c r="B7" s="92" t="s">
        <v>72</v>
      </c>
      <c r="C7" s="92" t="s">
        <v>73</v>
      </c>
      <c r="D7" s="4">
        <v>157</v>
      </c>
      <c r="E7" s="4">
        <v>127</v>
      </c>
      <c r="F7" s="4">
        <v>181</v>
      </c>
      <c r="G7" s="4">
        <v>164</v>
      </c>
      <c r="H7" s="4">
        <v>157</v>
      </c>
      <c r="I7" s="4">
        <v>153</v>
      </c>
      <c r="J7" s="4">
        <v>204</v>
      </c>
      <c r="K7" s="4">
        <v>144</v>
      </c>
      <c r="L7" s="4">
        <v>147</v>
      </c>
      <c r="M7" s="4">
        <v>166</v>
      </c>
      <c r="N7" s="4">
        <v>203</v>
      </c>
      <c r="O7" s="4">
        <v>140</v>
      </c>
      <c r="P7" s="4">
        <v>177</v>
      </c>
      <c r="Q7" s="4">
        <v>179</v>
      </c>
      <c r="R7" s="4">
        <v>157</v>
      </c>
      <c r="S7" s="4">
        <v>172</v>
      </c>
      <c r="T7" s="4">
        <v>156</v>
      </c>
      <c r="U7" s="4">
        <v>140</v>
      </c>
      <c r="V7" s="4">
        <v>133</v>
      </c>
      <c r="W7" s="4">
        <v>170</v>
      </c>
      <c r="X7" s="4">
        <v>123</v>
      </c>
      <c r="Y7" s="4">
        <v>131</v>
      </c>
      <c r="Z7" s="4">
        <v>132</v>
      </c>
      <c r="AA7" s="4">
        <v>158</v>
      </c>
      <c r="AB7" s="4">
        <v>194</v>
      </c>
      <c r="AC7" s="4">
        <v>161</v>
      </c>
      <c r="AD7" s="4">
        <v>128</v>
      </c>
      <c r="AE7" s="4">
        <v>178</v>
      </c>
      <c r="AF7" s="4">
        <v>170</v>
      </c>
      <c r="AG7" s="4">
        <v>183</v>
      </c>
      <c r="AH7" s="4">
        <v>204</v>
      </c>
      <c r="AI7" s="4">
        <v>151</v>
      </c>
      <c r="AJ7" s="4">
        <v>170</v>
      </c>
      <c r="AK7" s="4">
        <v>146</v>
      </c>
      <c r="AL7" s="4">
        <v>182</v>
      </c>
      <c r="AM7" s="4">
        <v>170</v>
      </c>
      <c r="AN7" s="4">
        <v>36</v>
      </c>
      <c r="AO7" s="4">
        <f t="shared" si="1"/>
        <v>5808</v>
      </c>
      <c r="AP7" s="79">
        <f t="shared" si="0"/>
        <v>161.33333333333334</v>
      </c>
    </row>
    <row r="8" spans="1:42">
      <c r="A8" s="4" t="s">
        <v>17</v>
      </c>
      <c r="B8" s="92" t="s">
        <v>18</v>
      </c>
      <c r="C8" s="92" t="s">
        <v>19</v>
      </c>
      <c r="D8" s="4">
        <v>117</v>
      </c>
      <c r="E8" s="4">
        <v>162</v>
      </c>
      <c r="F8" s="4">
        <v>148</v>
      </c>
      <c r="G8" s="4">
        <v>150</v>
      </c>
      <c r="H8" s="4">
        <v>177</v>
      </c>
      <c r="I8" s="4">
        <v>128</v>
      </c>
      <c r="J8" s="4">
        <v>129</v>
      </c>
      <c r="K8" s="4">
        <v>112</v>
      </c>
      <c r="L8" s="4">
        <v>196</v>
      </c>
      <c r="M8" s="4">
        <v>181</v>
      </c>
      <c r="N8" s="4">
        <v>141</v>
      </c>
      <c r="O8" s="4">
        <v>127</v>
      </c>
      <c r="P8" s="4">
        <v>151</v>
      </c>
      <c r="Q8" s="4">
        <v>177</v>
      </c>
      <c r="R8" s="4">
        <v>134</v>
      </c>
      <c r="S8" s="4">
        <v>102</v>
      </c>
      <c r="T8" s="4">
        <v>141</v>
      </c>
      <c r="U8" s="4">
        <v>86</v>
      </c>
      <c r="V8" s="4">
        <v>105</v>
      </c>
      <c r="W8" s="4">
        <v>159</v>
      </c>
      <c r="X8" s="4">
        <v>159</v>
      </c>
      <c r="Y8" s="4">
        <v>156</v>
      </c>
      <c r="Z8" s="4">
        <v>112</v>
      </c>
      <c r="AA8" s="4">
        <v>144</v>
      </c>
      <c r="AB8" s="4">
        <v>156</v>
      </c>
      <c r="AC8" s="4">
        <v>156</v>
      </c>
      <c r="AD8" s="4">
        <v>163</v>
      </c>
      <c r="AE8" s="4">
        <v>136</v>
      </c>
      <c r="AF8" s="4">
        <v>113</v>
      </c>
      <c r="AG8" s="4">
        <v>130</v>
      </c>
      <c r="AH8" s="4"/>
      <c r="AI8" s="4"/>
      <c r="AJ8" s="4"/>
      <c r="AK8" s="4"/>
      <c r="AL8" s="4"/>
      <c r="AM8" s="4"/>
      <c r="AN8" s="4">
        <v>30</v>
      </c>
      <c r="AO8" s="4">
        <f t="shared" si="1"/>
        <v>4248</v>
      </c>
      <c r="AP8" s="79">
        <f t="shared" si="0"/>
        <v>141.6</v>
      </c>
    </row>
    <row r="9" spans="1:42">
      <c r="A9" s="4" t="s">
        <v>45</v>
      </c>
      <c r="B9" s="92" t="s">
        <v>46</v>
      </c>
      <c r="C9" s="92" t="s">
        <v>47</v>
      </c>
      <c r="D9" s="4">
        <v>171</v>
      </c>
      <c r="E9" s="4">
        <v>141</v>
      </c>
      <c r="F9" s="4">
        <v>154</v>
      </c>
      <c r="G9" s="4">
        <v>177</v>
      </c>
      <c r="H9" s="4">
        <v>171</v>
      </c>
      <c r="I9" s="4">
        <v>148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>
        <v>6</v>
      </c>
      <c r="AO9" s="4">
        <f t="shared" si="1"/>
        <v>962</v>
      </c>
      <c r="AP9" s="79">
        <f t="shared" si="0"/>
        <v>160.33333333333334</v>
      </c>
    </row>
    <row r="10" spans="1:42">
      <c r="A10" s="4" t="s">
        <v>20</v>
      </c>
      <c r="B10" s="92" t="s">
        <v>18</v>
      </c>
      <c r="C10" s="92" t="s">
        <v>21</v>
      </c>
      <c r="D10" s="4">
        <v>144</v>
      </c>
      <c r="E10" s="4">
        <v>178</v>
      </c>
      <c r="F10" s="4">
        <v>181</v>
      </c>
      <c r="G10" s="4">
        <v>170</v>
      </c>
      <c r="H10" s="4">
        <v>211</v>
      </c>
      <c r="I10" s="4">
        <v>168</v>
      </c>
      <c r="J10" s="4">
        <v>161</v>
      </c>
      <c r="K10" s="4">
        <v>154</v>
      </c>
      <c r="L10" s="4">
        <v>160</v>
      </c>
      <c r="M10" s="4">
        <v>204</v>
      </c>
      <c r="N10" s="4">
        <v>180</v>
      </c>
      <c r="O10" s="4">
        <v>190</v>
      </c>
      <c r="P10" s="4">
        <v>152</v>
      </c>
      <c r="Q10" s="4">
        <v>165</v>
      </c>
      <c r="R10" s="4">
        <v>190</v>
      </c>
      <c r="S10" s="4">
        <v>129</v>
      </c>
      <c r="T10" s="4">
        <v>204</v>
      </c>
      <c r="U10" s="4">
        <v>176</v>
      </c>
      <c r="V10" s="4">
        <v>215</v>
      </c>
      <c r="W10" s="4">
        <v>185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>
        <v>20</v>
      </c>
      <c r="AO10" s="4">
        <f t="shared" si="1"/>
        <v>3517</v>
      </c>
      <c r="AP10" s="79">
        <f t="shared" si="0"/>
        <v>175.85</v>
      </c>
    </row>
    <row r="11" spans="1:42">
      <c r="A11" s="4" t="s">
        <v>7</v>
      </c>
      <c r="B11" s="92" t="s">
        <v>8</v>
      </c>
      <c r="C11" s="92" t="s">
        <v>9</v>
      </c>
      <c r="D11" s="4">
        <v>205</v>
      </c>
      <c r="E11" s="4">
        <v>173</v>
      </c>
      <c r="F11" s="4">
        <v>150</v>
      </c>
      <c r="G11" s="4">
        <v>191</v>
      </c>
      <c r="H11" s="4">
        <v>221</v>
      </c>
      <c r="I11" s="4">
        <v>179</v>
      </c>
      <c r="J11" s="4">
        <v>178</v>
      </c>
      <c r="K11" s="4">
        <v>205</v>
      </c>
      <c r="L11" s="4">
        <v>178</v>
      </c>
      <c r="M11" s="4">
        <v>159</v>
      </c>
      <c r="N11" s="4">
        <v>185</v>
      </c>
      <c r="O11" s="4">
        <v>152</v>
      </c>
      <c r="P11" s="4">
        <v>182</v>
      </c>
      <c r="Q11" s="4">
        <v>147</v>
      </c>
      <c r="R11" s="4">
        <v>202</v>
      </c>
      <c r="S11" s="4">
        <v>178</v>
      </c>
      <c r="T11" s="4">
        <v>156</v>
      </c>
      <c r="U11" s="4">
        <v>136</v>
      </c>
      <c r="V11" s="4">
        <v>176</v>
      </c>
      <c r="W11" s="4">
        <v>164</v>
      </c>
      <c r="X11" s="4">
        <v>157</v>
      </c>
      <c r="Y11" s="4">
        <v>134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>
        <v>22</v>
      </c>
      <c r="AO11" s="4">
        <f t="shared" si="1"/>
        <v>3808</v>
      </c>
      <c r="AP11" s="79">
        <f t="shared" si="0"/>
        <v>173.09090909090909</v>
      </c>
    </row>
    <row r="12" spans="1:42">
      <c r="A12" s="4" t="s">
        <v>64</v>
      </c>
      <c r="B12" s="92" t="s">
        <v>62</v>
      </c>
      <c r="C12" s="92" t="s">
        <v>35</v>
      </c>
      <c r="D12" s="4">
        <v>159</v>
      </c>
      <c r="E12" s="4">
        <v>181</v>
      </c>
      <c r="F12" s="4">
        <v>133</v>
      </c>
      <c r="G12" s="4">
        <v>171</v>
      </c>
      <c r="H12" s="4">
        <v>180</v>
      </c>
      <c r="I12" s="4">
        <v>185</v>
      </c>
      <c r="J12" s="4">
        <v>204</v>
      </c>
      <c r="K12" s="4">
        <v>202</v>
      </c>
      <c r="L12" s="4">
        <v>268</v>
      </c>
      <c r="M12" s="4">
        <v>161</v>
      </c>
      <c r="N12" s="4">
        <v>176</v>
      </c>
      <c r="O12" s="4">
        <v>161</v>
      </c>
      <c r="P12" s="4">
        <v>168</v>
      </c>
      <c r="Q12" s="4">
        <v>169</v>
      </c>
      <c r="R12" s="4">
        <v>134</v>
      </c>
      <c r="S12" s="4">
        <v>184</v>
      </c>
      <c r="T12" s="4">
        <v>159</v>
      </c>
      <c r="U12" s="4">
        <v>201</v>
      </c>
      <c r="V12" s="4">
        <v>168</v>
      </c>
      <c r="W12" s="4">
        <v>192</v>
      </c>
      <c r="X12" s="4">
        <v>124</v>
      </c>
      <c r="Y12" s="4">
        <v>148</v>
      </c>
      <c r="Z12" s="4">
        <v>154</v>
      </c>
      <c r="AA12" s="4">
        <v>103</v>
      </c>
      <c r="AB12" s="4">
        <v>183</v>
      </c>
      <c r="AC12" s="4">
        <v>131</v>
      </c>
      <c r="AD12" s="4">
        <v>154</v>
      </c>
      <c r="AE12" s="4">
        <v>151</v>
      </c>
      <c r="AF12" s="4">
        <v>173</v>
      </c>
      <c r="AG12" s="4">
        <v>123</v>
      </c>
      <c r="AH12" s="4"/>
      <c r="AI12" s="4"/>
      <c r="AJ12" s="4"/>
      <c r="AK12" s="4"/>
      <c r="AL12" s="4"/>
      <c r="AM12" s="4"/>
      <c r="AN12" s="4">
        <v>30</v>
      </c>
      <c r="AO12" s="4">
        <f t="shared" si="1"/>
        <v>5000</v>
      </c>
      <c r="AP12" s="79">
        <f t="shared" si="0"/>
        <v>166.66666666666666</v>
      </c>
    </row>
    <row r="13" spans="1:42">
      <c r="A13" s="4" t="s">
        <v>30</v>
      </c>
      <c r="B13" s="92" t="s">
        <v>31</v>
      </c>
      <c r="C13" s="92" t="s">
        <v>32</v>
      </c>
      <c r="D13" s="4">
        <v>162</v>
      </c>
      <c r="E13" s="4">
        <v>154</v>
      </c>
      <c r="F13" s="4">
        <v>142</v>
      </c>
      <c r="G13" s="4">
        <v>200</v>
      </c>
      <c r="H13" s="4">
        <v>159</v>
      </c>
      <c r="I13" s="4">
        <v>159</v>
      </c>
      <c r="J13" s="4">
        <v>187</v>
      </c>
      <c r="K13" s="4">
        <v>186</v>
      </c>
      <c r="L13" s="4">
        <v>201</v>
      </c>
      <c r="M13" s="4">
        <v>184</v>
      </c>
      <c r="N13" s="4">
        <v>193</v>
      </c>
      <c r="O13" s="4">
        <v>196</v>
      </c>
      <c r="P13" s="4">
        <v>179</v>
      </c>
      <c r="Q13" s="4">
        <v>118</v>
      </c>
      <c r="R13" s="4">
        <v>166</v>
      </c>
      <c r="S13" s="4">
        <v>156</v>
      </c>
      <c r="T13" s="4">
        <v>188</v>
      </c>
      <c r="U13" s="4">
        <v>159</v>
      </c>
      <c r="V13" s="4">
        <v>130</v>
      </c>
      <c r="W13" s="4">
        <v>198</v>
      </c>
      <c r="X13" s="4">
        <v>187</v>
      </c>
      <c r="Y13" s="4">
        <v>163</v>
      </c>
      <c r="Z13" s="4">
        <v>167</v>
      </c>
      <c r="AA13" s="4">
        <v>137</v>
      </c>
      <c r="AB13" s="4">
        <v>134</v>
      </c>
      <c r="AC13" s="4">
        <v>148</v>
      </c>
      <c r="AD13" s="4">
        <v>159</v>
      </c>
      <c r="AE13" s="4">
        <v>151</v>
      </c>
      <c r="AF13" s="4">
        <v>189</v>
      </c>
      <c r="AG13" s="4">
        <v>143</v>
      </c>
      <c r="AH13" s="4"/>
      <c r="AI13" s="4"/>
      <c r="AJ13" s="4"/>
      <c r="AK13" s="4"/>
      <c r="AL13" s="4"/>
      <c r="AM13" s="4"/>
      <c r="AN13" s="4">
        <v>30</v>
      </c>
      <c r="AO13" s="4">
        <f t="shared" si="1"/>
        <v>4995</v>
      </c>
      <c r="AP13" s="79">
        <f t="shared" si="0"/>
        <v>166.5</v>
      </c>
    </row>
    <row r="14" spans="1:42">
      <c r="A14" s="4" t="s">
        <v>84</v>
      </c>
      <c r="B14" s="92" t="s">
        <v>85</v>
      </c>
      <c r="C14" s="92" t="s">
        <v>86</v>
      </c>
      <c r="D14" s="4">
        <v>175</v>
      </c>
      <c r="E14" s="4">
        <v>167</v>
      </c>
      <c r="F14" s="4">
        <v>144</v>
      </c>
      <c r="G14" s="4">
        <v>126</v>
      </c>
      <c r="H14" s="4">
        <v>171</v>
      </c>
      <c r="I14" s="4">
        <v>158</v>
      </c>
      <c r="J14" s="4">
        <v>174</v>
      </c>
      <c r="K14" s="4">
        <v>171</v>
      </c>
      <c r="L14" s="4">
        <v>173</v>
      </c>
      <c r="M14" s="4">
        <v>175</v>
      </c>
      <c r="N14" s="4">
        <v>167</v>
      </c>
      <c r="O14" s="4">
        <v>142</v>
      </c>
      <c r="P14" s="4">
        <v>132</v>
      </c>
      <c r="Q14" s="4">
        <v>162</v>
      </c>
      <c r="R14" s="4">
        <v>144</v>
      </c>
      <c r="S14" s="4">
        <v>125</v>
      </c>
      <c r="T14" s="4">
        <v>157</v>
      </c>
      <c r="U14" s="4">
        <v>136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>
        <v>18</v>
      </c>
      <c r="AO14" s="4">
        <f t="shared" si="1"/>
        <v>2799</v>
      </c>
      <c r="AP14" s="79">
        <f t="shared" si="0"/>
        <v>155.5</v>
      </c>
    </row>
    <row r="15" spans="1:42">
      <c r="A15" s="4" t="s">
        <v>142</v>
      </c>
      <c r="B15" s="92" t="s">
        <v>143</v>
      </c>
      <c r="C15" s="92" t="s">
        <v>39</v>
      </c>
      <c r="D15" s="4">
        <v>186</v>
      </c>
      <c r="E15" s="4">
        <v>130</v>
      </c>
      <c r="F15" s="4">
        <v>207</v>
      </c>
      <c r="G15" s="4">
        <v>201</v>
      </c>
      <c r="H15" s="4">
        <v>141</v>
      </c>
      <c r="I15" s="4">
        <v>212</v>
      </c>
      <c r="J15" s="4">
        <v>166</v>
      </c>
      <c r="K15" s="4">
        <v>174</v>
      </c>
      <c r="L15" s="4">
        <v>151</v>
      </c>
      <c r="M15" s="4">
        <v>222</v>
      </c>
      <c r="N15" s="4">
        <v>174</v>
      </c>
      <c r="O15" s="4">
        <v>159</v>
      </c>
      <c r="P15" s="4">
        <v>190</v>
      </c>
      <c r="Q15" s="4">
        <v>146</v>
      </c>
      <c r="R15" s="4">
        <v>142</v>
      </c>
      <c r="S15" s="4">
        <v>175</v>
      </c>
      <c r="T15" s="4">
        <v>160</v>
      </c>
      <c r="U15" s="4">
        <v>144</v>
      </c>
      <c r="V15" s="4">
        <v>142</v>
      </c>
      <c r="W15" s="4">
        <v>126</v>
      </c>
      <c r="X15" s="4">
        <v>160</v>
      </c>
      <c r="Y15" s="4">
        <v>152</v>
      </c>
      <c r="Z15" s="4">
        <v>176</v>
      </c>
      <c r="AA15" s="4">
        <v>141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>
        <v>24</v>
      </c>
      <c r="AO15" s="4">
        <f t="shared" si="1"/>
        <v>3977</v>
      </c>
      <c r="AP15" s="79">
        <f t="shared" si="0"/>
        <v>165.70833333333334</v>
      </c>
    </row>
  </sheetData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="90" zoomScaleNormal="90" zoomScalePageLayoutView="90" workbookViewId="0">
      <selection activeCell="B19" sqref="B19:D21"/>
    </sheetView>
  </sheetViews>
  <sheetFormatPr baseColWidth="10" defaultRowHeight="14" x14ac:dyDescent="0"/>
  <cols>
    <col min="1" max="1" width="20.6640625" style="28" customWidth="1"/>
    <col min="2" max="2" width="10.83203125" style="11"/>
    <col min="3" max="4" width="15.6640625" style="1" customWidth="1"/>
    <col min="5" max="5" width="6.6640625" style="2" customWidth="1"/>
    <col min="6" max="6" width="8.83203125" style="13" customWidth="1"/>
    <col min="7" max="7" width="8.83203125" style="12" customWidth="1"/>
    <col min="8" max="8" width="8.83203125" style="1" customWidth="1"/>
    <col min="9" max="15" width="8.83203125" style="13" customWidth="1"/>
    <col min="16" max="16384" width="10.83203125" style="1"/>
  </cols>
  <sheetData>
    <row r="1" spans="1:7" ht="23">
      <c r="A1" s="93" t="s">
        <v>0</v>
      </c>
      <c r="B1" s="94"/>
      <c r="C1" s="94"/>
      <c r="D1" s="94"/>
      <c r="E1" s="12">
        <f>IF(B39&gt;0,8,IF(B34&gt;0,7,IF(B29&gt;0,6,IF(B24&gt;0,5,IF(B19&gt;0,4,IF(B14&gt;0,3,IF(B9&gt;0,2,IF(B4&gt;0,1,))))))))</f>
        <v>4</v>
      </c>
    </row>
    <row r="3" spans="1:7">
      <c r="B3" s="14" t="s">
        <v>2</v>
      </c>
      <c r="C3" s="5" t="s">
        <v>1</v>
      </c>
      <c r="D3" s="5" t="s">
        <v>3</v>
      </c>
      <c r="E3" s="6" t="s">
        <v>4</v>
      </c>
    </row>
    <row r="4" spans="1:7">
      <c r="A4" s="39" t="str">
        <f>IF(B4="","","Team 1")</f>
        <v>Team 1</v>
      </c>
      <c r="B4" s="15" t="s">
        <v>74</v>
      </c>
      <c r="C4" s="3" t="str">
        <f>IF(B4="","",INDEX(Mitgliederdaten!C:C,G4))</f>
        <v>Unternährer</v>
      </c>
      <c r="D4" s="3" t="str">
        <f>IF(B4="","",INDEX(Mitgliederdaten!D:D,G4))</f>
        <v>Peter</v>
      </c>
      <c r="E4" s="4">
        <f>IF(B4="","",INDEX(Mitgliederdaten!E:E,G4))</f>
        <v>18</v>
      </c>
      <c r="G4" s="12">
        <f>IF(B4="","",MATCH(B4,Mitgliederdaten!B:B,0))</f>
        <v>25</v>
      </c>
    </row>
    <row r="5" spans="1:7">
      <c r="A5" s="87" t="s">
        <v>144</v>
      </c>
      <c r="B5" s="15" t="s">
        <v>55</v>
      </c>
      <c r="C5" s="3" t="str">
        <f>IF(B5="","",INDEX(Mitgliederdaten!C:C,G5))</f>
        <v>Seiler</v>
      </c>
      <c r="D5" s="3" t="str">
        <f>IF(B5="","",INDEX(Mitgliederdaten!D:D,G5))</f>
        <v>Franz</v>
      </c>
      <c r="E5" s="4">
        <f>IF(B5="","",INDEX(Mitgliederdaten!E:E,G5))</f>
        <v>12</v>
      </c>
      <c r="G5" s="12">
        <f>IF(B5="","",MATCH(B5,Mitgliederdaten!B:B,0))</f>
        <v>18</v>
      </c>
    </row>
    <row r="6" spans="1:7">
      <c r="A6" s="40"/>
      <c r="B6" s="15" t="s">
        <v>26</v>
      </c>
      <c r="C6" s="3" t="str">
        <f>IF(B6="","",INDEX(Mitgliederdaten!C:C,G6))</f>
        <v>Hutter</v>
      </c>
      <c r="D6" s="3" t="str">
        <f>IF(B6="","",INDEX(Mitgliederdaten!D:D,G6))</f>
        <v>Marcel</v>
      </c>
      <c r="E6" s="4">
        <f>IF(B6="","",INDEX(Mitgliederdaten!E:E,G6))</f>
        <v>9</v>
      </c>
      <c r="G6" s="12">
        <f>IF(B6="","",MATCH(B6,Mitgliederdaten!B:B,0))</f>
        <v>9</v>
      </c>
    </row>
    <row r="8" spans="1:7">
      <c r="B8" s="14" t="s">
        <v>2</v>
      </c>
      <c r="C8" s="5" t="s">
        <v>1</v>
      </c>
      <c r="D8" s="5" t="s">
        <v>3</v>
      </c>
      <c r="E8" s="6" t="s">
        <v>4</v>
      </c>
    </row>
    <row r="9" spans="1:7">
      <c r="A9" s="39" t="str">
        <f>IF(B9="","","Team 2")</f>
        <v>Team 2</v>
      </c>
      <c r="B9" s="15" t="s">
        <v>71</v>
      </c>
      <c r="C9" s="3" t="str">
        <f>IF(B9="","",INDEX(Mitgliederdaten!C:C,G9))</f>
        <v>Tellenbach</v>
      </c>
      <c r="D9" s="3" t="str">
        <f>IF(B9="","",INDEX(Mitgliederdaten!D:D,G9))</f>
        <v>Hansruedi</v>
      </c>
      <c r="E9" s="4">
        <f>IF(B9="","",INDEX(Mitgliederdaten!E:E,G9))</f>
        <v>22</v>
      </c>
      <c r="G9" s="12">
        <f>IF(B9="","",MATCH(B9,Mitgliederdaten!B:B,0))</f>
        <v>24</v>
      </c>
    </row>
    <row r="10" spans="1:7">
      <c r="A10" s="87" t="s">
        <v>145</v>
      </c>
      <c r="B10" s="15" t="s">
        <v>17</v>
      </c>
      <c r="C10" s="3" t="str">
        <f>IF(B10="","",INDEX(Mitgliederdaten!C:C,G10))</f>
        <v>Fehr</v>
      </c>
      <c r="D10" s="3" t="str">
        <f>IF(B10="","",INDEX(Mitgliederdaten!D:D,G10))</f>
        <v>Markus</v>
      </c>
      <c r="E10" s="4">
        <f>IF(B10="","",INDEX(Mitgliederdaten!E:E,G10))</f>
        <v>33</v>
      </c>
      <c r="G10" s="12">
        <f>IF(B10="","",MATCH(B10,Mitgliederdaten!B:B,0))</f>
        <v>6</v>
      </c>
    </row>
    <row r="11" spans="1:7">
      <c r="A11" s="40"/>
      <c r="B11" s="15" t="s">
        <v>45</v>
      </c>
      <c r="C11" s="3" t="str">
        <f>IF(B11="","",INDEX(Mitgliederdaten!C:C,G11))</f>
        <v>Schäpper</v>
      </c>
      <c r="D11" s="3" t="str">
        <f>IF(B11="","",INDEX(Mitgliederdaten!D:D,G11))</f>
        <v>Benjamin</v>
      </c>
      <c r="E11" s="4">
        <f>IF(B11="","",INDEX(Mitgliederdaten!E:E,G11))</f>
        <v>35</v>
      </c>
      <c r="G11" s="12">
        <f>IF(B11="","",MATCH(B11,Mitgliederdaten!B:B,0))</f>
        <v>15</v>
      </c>
    </row>
    <row r="13" spans="1:7">
      <c r="B13" s="14" t="s">
        <v>2</v>
      </c>
      <c r="C13" s="5" t="s">
        <v>1</v>
      </c>
      <c r="D13" s="5" t="s">
        <v>3</v>
      </c>
      <c r="E13" s="6" t="s">
        <v>4</v>
      </c>
    </row>
    <row r="14" spans="1:7">
      <c r="A14" s="39" t="str">
        <f>IF(B14="","","Team 3")</f>
        <v>Team 3</v>
      </c>
      <c r="B14" s="15" t="s">
        <v>20</v>
      </c>
      <c r="C14" s="3" t="str">
        <f>IF(B14="","",INDEX(Mitgliederdaten!C:C,G14))</f>
        <v>Fehr</v>
      </c>
      <c r="D14" s="3" t="str">
        <f>IF(B14="","",INDEX(Mitgliederdaten!D:D,G14))</f>
        <v>Patrick</v>
      </c>
      <c r="E14" s="4">
        <f>IF(B14="","",INDEX(Mitgliederdaten!E:E,G14))</f>
        <v>18</v>
      </c>
      <c r="G14" s="12">
        <f>IF(B14="","",MATCH(B14,Mitgliederdaten!B:B,0))</f>
        <v>7</v>
      </c>
    </row>
    <row r="15" spans="1:7">
      <c r="A15" s="87" t="s">
        <v>146</v>
      </c>
      <c r="B15" s="15" t="s">
        <v>7</v>
      </c>
      <c r="C15" s="3" t="str">
        <f>IF(B15="","",INDEX(Mitgliederdaten!C:C,G15))</f>
        <v>Bacchi</v>
      </c>
      <c r="D15" s="3" t="str">
        <f>IF(B15="","",INDEX(Mitgliederdaten!D:D,G15))</f>
        <v>Pascal</v>
      </c>
      <c r="E15" s="4">
        <f>IF(B15="","",INDEX(Mitgliederdaten!E:E,G15))</f>
        <v>11</v>
      </c>
      <c r="G15" s="12">
        <f>IF(B15="","",MATCH(B15,Mitgliederdaten!B:B,0))</f>
        <v>2</v>
      </c>
    </row>
    <row r="16" spans="1:7">
      <c r="A16" s="40"/>
      <c r="B16" s="15" t="s">
        <v>64</v>
      </c>
      <c r="C16" s="3" t="str">
        <f>IF(B16="","",INDEX(Mitgliederdaten!C:C,G16))</f>
        <v>Simeaner</v>
      </c>
      <c r="D16" s="3" t="str">
        <f>IF(B16="","",INDEX(Mitgliederdaten!D:D,G16))</f>
        <v>Andreas</v>
      </c>
      <c r="E16" s="4">
        <f>IF(B16="","",INDEX(Mitgliederdaten!E:E,G16))</f>
        <v>11</v>
      </c>
      <c r="G16" s="12">
        <f>IF(B16="","",MATCH(B16,Mitgliederdaten!B:B,0))</f>
        <v>21</v>
      </c>
    </row>
    <row r="18" spans="1:7">
      <c r="B18" s="14" t="s">
        <v>2</v>
      </c>
      <c r="C18" s="5" t="s">
        <v>1</v>
      </c>
      <c r="D18" s="5" t="s">
        <v>3</v>
      </c>
      <c r="E18" s="6" t="s">
        <v>4</v>
      </c>
    </row>
    <row r="19" spans="1:7">
      <c r="A19" s="39" t="str">
        <f>IF(B19="","","Team 4")</f>
        <v>Team 4</v>
      </c>
      <c r="B19" s="15" t="s">
        <v>30</v>
      </c>
      <c r="C19" s="3" t="str">
        <f>IF(B19="","",INDEX(Mitgliederdaten!C:C,G19))</f>
        <v>Kalt</v>
      </c>
      <c r="D19" s="3" t="str">
        <f>IF(B19="","",INDEX(Mitgliederdaten!D:D,G19))</f>
        <v>Angela</v>
      </c>
      <c r="E19" s="4">
        <f>IF(B19="","",INDEX(Mitgliederdaten!E:E,G19))</f>
        <v>19</v>
      </c>
      <c r="G19" s="12">
        <f>IF(B19="","",MATCH(B19,Mitgliederdaten!B:B,0))</f>
        <v>10</v>
      </c>
    </row>
    <row r="20" spans="1:7">
      <c r="A20" s="87" t="s">
        <v>147</v>
      </c>
      <c r="B20" s="15" t="s">
        <v>84</v>
      </c>
      <c r="C20" s="3" t="str">
        <f>IF(B20="","",INDEX(Mitgliederdaten!C:C,G20))</f>
        <v>Zeberli</v>
      </c>
      <c r="D20" s="3" t="str">
        <f>IF(B20="","",INDEX(Mitgliederdaten!D:D,G20))</f>
        <v>Jacqueline</v>
      </c>
      <c r="E20" s="4">
        <f>IF(B20="","",INDEX(Mitgliederdaten!E:E,G20))</f>
        <v>34</v>
      </c>
      <c r="G20" s="12">
        <f>IF(B20="","",MATCH(B20,Mitgliederdaten!B:B,0))</f>
        <v>28</v>
      </c>
    </row>
    <row r="21" spans="1:7">
      <c r="A21" s="40"/>
      <c r="B21" s="15" t="s">
        <v>142</v>
      </c>
      <c r="C21" s="3" t="str">
        <f>IF(B21="","",INDEX(Mitgliederdaten!C:C,G21))</f>
        <v>Bächler</v>
      </c>
      <c r="D21" s="3" t="str">
        <f>IF(B21="","",INDEX(Mitgliederdaten!D:D,G21))</f>
        <v>Sandro</v>
      </c>
      <c r="E21" s="4">
        <f>IF(B21="","",INDEX(Mitgliederdaten!E:E,G21))</f>
        <v>20</v>
      </c>
      <c r="G21" s="12">
        <f>IF(B21="","",MATCH(B21,Mitgliederdaten!B:B,0))</f>
        <v>3</v>
      </c>
    </row>
    <row r="23" spans="1:7">
      <c r="B23" s="14" t="s">
        <v>2</v>
      </c>
      <c r="C23" s="5" t="s">
        <v>1</v>
      </c>
      <c r="D23" s="5" t="s">
        <v>3</v>
      </c>
      <c r="E23" s="6" t="s">
        <v>4</v>
      </c>
    </row>
    <row r="24" spans="1:7">
      <c r="A24" s="39" t="str">
        <f>IF(B24="","","Team 5")</f>
        <v/>
      </c>
      <c r="B24" s="15"/>
      <c r="C24" s="3" t="str">
        <f>IF(B24="","",INDEX(Mitgliederdaten!C:C,G24))</f>
        <v/>
      </c>
      <c r="D24" s="3" t="str">
        <f>IF(B24="","",INDEX(Mitgliederdaten!D:D,G24))</f>
        <v/>
      </c>
      <c r="E24" s="4" t="str">
        <f>IF(B24="","",INDEX(Mitgliederdaten!E:E,G24))</f>
        <v/>
      </c>
      <c r="G24" s="12" t="str">
        <f>IF(B24="","",MATCH(B24,Mitgliederdaten!B:B,0))</f>
        <v/>
      </c>
    </row>
    <row r="25" spans="1:7">
      <c r="A25" s="87"/>
      <c r="B25" s="15"/>
      <c r="C25" s="3" t="str">
        <f>IF(B25="","",INDEX(Mitgliederdaten!C:C,G25))</f>
        <v/>
      </c>
      <c r="D25" s="3" t="str">
        <f>IF(B25="","",INDEX(Mitgliederdaten!D:D,G25))</f>
        <v/>
      </c>
      <c r="E25" s="4" t="str">
        <f>IF(B25="","",INDEX(Mitgliederdaten!E:E,G25))</f>
        <v/>
      </c>
      <c r="G25" s="12" t="str">
        <f>IF(B25="","",MATCH(B25,Mitgliederdaten!B:B,0))</f>
        <v/>
      </c>
    </row>
    <row r="26" spans="1:7">
      <c r="A26" s="40"/>
      <c r="B26" s="15"/>
      <c r="C26" s="3" t="str">
        <f>IF(B26="","",INDEX(Mitgliederdaten!C:C,G26))</f>
        <v/>
      </c>
      <c r="D26" s="3" t="str">
        <f>IF(B26="","",INDEX(Mitgliederdaten!D:D,G26))</f>
        <v/>
      </c>
      <c r="E26" s="4" t="str">
        <f>IF(B26="","",INDEX(Mitgliederdaten!E:E,G26))</f>
        <v/>
      </c>
      <c r="G26" s="12" t="str">
        <f>IF(B26="","",MATCH(B26,Mitgliederdaten!B:B,0))</f>
        <v/>
      </c>
    </row>
    <row r="28" spans="1:7">
      <c r="B28" s="14" t="s">
        <v>2</v>
      </c>
      <c r="C28" s="5" t="s">
        <v>1</v>
      </c>
      <c r="D28" s="5" t="s">
        <v>3</v>
      </c>
      <c r="E28" s="6" t="s">
        <v>4</v>
      </c>
    </row>
    <row r="29" spans="1:7">
      <c r="A29" s="39" t="str">
        <f>IF(B29="","","Team 6")</f>
        <v/>
      </c>
      <c r="B29" s="15"/>
      <c r="C29" s="3" t="str">
        <f>IF(B29="","",INDEX(Mitgliederdaten!C:C,G29))</f>
        <v/>
      </c>
      <c r="D29" s="3" t="str">
        <f>IF(B29="","",INDEX(Mitgliederdaten!D:D,G29))</f>
        <v/>
      </c>
      <c r="E29" s="4" t="str">
        <f>IF(B29="","",INDEX(Mitgliederdaten!E:E,G29))</f>
        <v/>
      </c>
      <c r="G29" s="12" t="str">
        <f>IF(B29="","",MATCH(B29,Mitgliederdaten!B:B,0))</f>
        <v/>
      </c>
    </row>
    <row r="30" spans="1:7">
      <c r="A30" s="87"/>
      <c r="B30" s="15"/>
      <c r="C30" s="3" t="str">
        <f>IF(B30="","",INDEX(Mitgliederdaten!C:C,G30))</f>
        <v/>
      </c>
      <c r="D30" s="3" t="str">
        <f>IF(B30="","",INDEX(Mitgliederdaten!D:D,G30))</f>
        <v/>
      </c>
      <c r="E30" s="4" t="str">
        <f>IF(B30="","",INDEX(Mitgliederdaten!E:E,G30))</f>
        <v/>
      </c>
      <c r="G30" s="12" t="str">
        <f>IF(B30="","",MATCH(B30,Mitgliederdaten!B:B,0))</f>
        <v/>
      </c>
    </row>
    <row r="31" spans="1:7">
      <c r="A31" s="40"/>
      <c r="B31" s="15"/>
      <c r="C31" s="3" t="str">
        <f>IF(B31="","",INDEX(Mitgliederdaten!C:C,G31))</f>
        <v/>
      </c>
      <c r="D31" s="3" t="str">
        <f>IF(B31="","",INDEX(Mitgliederdaten!D:D,G31))</f>
        <v/>
      </c>
      <c r="E31" s="4" t="str">
        <f>IF(B31="","",INDEX(Mitgliederdaten!E:E,G31))</f>
        <v/>
      </c>
      <c r="G31" s="12" t="str">
        <f>IF(B31="","",MATCH(B31,Mitgliederdaten!B:B,0))</f>
        <v/>
      </c>
    </row>
    <row r="33" spans="1:7">
      <c r="B33" s="14" t="s">
        <v>2</v>
      </c>
      <c r="C33" s="5" t="s">
        <v>1</v>
      </c>
      <c r="D33" s="5" t="s">
        <v>3</v>
      </c>
      <c r="E33" s="6" t="s">
        <v>4</v>
      </c>
    </row>
    <row r="34" spans="1:7">
      <c r="A34" s="39" t="str">
        <f>IF(B34="","","Team 7")</f>
        <v/>
      </c>
      <c r="B34" s="15"/>
      <c r="C34" s="3" t="str">
        <f>IF(B34="","",INDEX(Mitgliederdaten!C:C,G34))</f>
        <v/>
      </c>
      <c r="D34" s="3" t="str">
        <f>IF(B34="","",INDEX(Mitgliederdaten!D:D,G34))</f>
        <v/>
      </c>
      <c r="E34" s="4" t="str">
        <f>IF(B34="","",INDEX(Mitgliederdaten!E:E,G34))</f>
        <v/>
      </c>
      <c r="G34" s="12" t="str">
        <f>IF(B34="","",MATCH(B34,Mitgliederdaten!B:B,0))</f>
        <v/>
      </c>
    </row>
    <row r="35" spans="1:7">
      <c r="A35" s="87"/>
      <c r="B35" s="15"/>
      <c r="C35" s="3" t="str">
        <f>IF(B35="","",INDEX(Mitgliederdaten!C:C,G35))</f>
        <v/>
      </c>
      <c r="D35" s="3" t="str">
        <f>IF(B35="","",INDEX(Mitgliederdaten!D:D,G35))</f>
        <v/>
      </c>
      <c r="E35" s="4" t="str">
        <f>IF(B35="","",INDEX(Mitgliederdaten!E:E,G35))</f>
        <v/>
      </c>
      <c r="G35" s="12" t="str">
        <f>IF(B35="","",MATCH(B35,Mitgliederdaten!B:B,0))</f>
        <v/>
      </c>
    </row>
    <row r="36" spans="1:7">
      <c r="A36" s="40"/>
      <c r="B36" s="15"/>
      <c r="C36" s="3" t="str">
        <f>IF(B36="","",INDEX(Mitgliederdaten!C:C,G36))</f>
        <v/>
      </c>
      <c r="D36" s="3" t="str">
        <f>IF(B36="","",INDEX(Mitgliederdaten!D:D,G36))</f>
        <v/>
      </c>
      <c r="E36" s="4" t="str">
        <f>IF(B36="","",INDEX(Mitgliederdaten!E:E,G36))</f>
        <v/>
      </c>
      <c r="G36" s="12" t="str">
        <f>IF(B36="","",MATCH(B36,Mitgliederdaten!B:B,0))</f>
        <v/>
      </c>
    </row>
    <row r="37" spans="1:7">
      <c r="B37" s="45"/>
    </row>
    <row r="38" spans="1:7">
      <c r="B38" s="14" t="s">
        <v>2</v>
      </c>
      <c r="C38" s="5" t="s">
        <v>1</v>
      </c>
      <c r="D38" s="5" t="s">
        <v>3</v>
      </c>
      <c r="E38" s="6" t="s">
        <v>4</v>
      </c>
    </row>
    <row r="39" spans="1:7">
      <c r="A39" s="39" t="str">
        <f>IF(B39="","","Team 8")</f>
        <v/>
      </c>
      <c r="B39" s="15"/>
      <c r="C39" s="3" t="str">
        <f>IF(B39="","",INDEX(Mitgliederdaten!C:C,G39))</f>
        <v/>
      </c>
      <c r="D39" s="3" t="str">
        <f>IF(B39="","",INDEX(Mitgliederdaten!D:D,G39))</f>
        <v/>
      </c>
      <c r="E39" s="4" t="str">
        <f>IF(B39="","",INDEX(Mitgliederdaten!E:E,G39))</f>
        <v/>
      </c>
      <c r="G39" s="12" t="str">
        <f>IF(B39="","",MATCH(B39,Mitgliederdaten!B:B,0))</f>
        <v/>
      </c>
    </row>
    <row r="40" spans="1:7">
      <c r="A40" s="87"/>
      <c r="B40" s="15"/>
      <c r="C40" s="3" t="str">
        <f>IF(B40="","",INDEX(Mitgliederdaten!C:C,G40))</f>
        <v/>
      </c>
      <c r="D40" s="3" t="str">
        <f>IF(B40="","",INDEX(Mitgliederdaten!D:D,G40))</f>
        <v/>
      </c>
      <c r="E40" s="4" t="str">
        <f>IF(B40="","",INDEX(Mitgliederdaten!E:E,G40))</f>
        <v/>
      </c>
      <c r="G40" s="12" t="str">
        <f>IF(B40="","",MATCH(B40,Mitgliederdaten!B:B,0))</f>
        <v/>
      </c>
    </row>
    <row r="41" spans="1:7">
      <c r="A41" s="40"/>
      <c r="B41" s="15"/>
      <c r="C41" s="3" t="str">
        <f>IF(B41="","",INDEX(Mitgliederdaten!C:C,G41))</f>
        <v/>
      </c>
      <c r="D41" s="3" t="str">
        <f>IF(B41="","",INDEX(Mitgliederdaten!D:D,G41))</f>
        <v/>
      </c>
      <c r="E41" s="4" t="str">
        <f>IF(B41="","",INDEX(Mitgliederdaten!E:E,G41))</f>
        <v/>
      </c>
      <c r="G41" s="12" t="str">
        <f>IF(B41="","",MATCH(B41,Mitgliederdaten!B:B,0))</f>
        <v/>
      </c>
    </row>
  </sheetData>
  <customSheetViews>
    <customSheetView guid="{7603320A-D9DD-42C4-AEF2-A3CC8B1951AB}" scale="90" topLeftCell="A19">
      <selection activeCell="C35" sqref="C35"/>
      <pageSetup paperSize="9" orientation="portrait"/>
    </customSheetView>
  </customSheetViews>
  <mergeCells count="1">
    <mergeCell ref="A1:D1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selection activeCell="F30" sqref="F30:K30"/>
    </sheetView>
  </sheetViews>
  <sheetFormatPr baseColWidth="10" defaultRowHeight="14" x14ac:dyDescent="0"/>
  <cols>
    <col min="1" max="1" width="8.6640625" style="16" customWidth="1"/>
    <col min="2" max="2" width="15.6640625" style="67" customWidth="1"/>
    <col min="3" max="3" width="15.6640625" style="70" customWidth="1"/>
    <col min="4" max="4" width="4.6640625" style="73" customWidth="1"/>
    <col min="5" max="11" width="7.6640625" style="16" customWidth="1"/>
    <col min="12" max="15" width="7.6640625" style="18" customWidth="1"/>
    <col min="16" max="16" width="10.83203125" style="18"/>
    <col min="17" max="17" width="9" style="18" customWidth="1"/>
    <col min="18" max="16384" width="10.83203125" style="16"/>
  </cols>
  <sheetData>
    <row r="1" spans="1:17" ht="22">
      <c r="B1" s="65" t="s">
        <v>1</v>
      </c>
      <c r="C1" s="68" t="s">
        <v>3</v>
      </c>
      <c r="D1" s="71" t="s">
        <v>4</v>
      </c>
      <c r="F1" s="17" t="s">
        <v>96</v>
      </c>
      <c r="G1" s="17" t="s">
        <v>97</v>
      </c>
      <c r="H1" s="17" t="s">
        <v>98</v>
      </c>
      <c r="I1" s="17" t="s">
        <v>99</v>
      </c>
      <c r="J1" s="17" t="s">
        <v>100</v>
      </c>
      <c r="K1" s="17" t="s">
        <v>101</v>
      </c>
      <c r="L1" s="17" t="s">
        <v>102</v>
      </c>
      <c r="M1" s="17" t="s">
        <v>103</v>
      </c>
      <c r="N1" s="17" t="s">
        <v>104</v>
      </c>
      <c r="O1" s="17" t="s">
        <v>105</v>
      </c>
      <c r="P1" s="31" t="s">
        <v>106</v>
      </c>
      <c r="Q1" s="17" t="s">
        <v>107</v>
      </c>
    </row>
    <row r="2" spans="1:17">
      <c r="A2" s="74" t="s">
        <v>88</v>
      </c>
      <c r="B2" s="64" t="str">
        <f>Einteilung!K41</f>
        <v>Unternährer</v>
      </c>
      <c r="C2" s="64" t="str">
        <f>Einteilung!L41</f>
        <v>Peter</v>
      </c>
      <c r="D2" s="64">
        <f>Einteilung!M41</f>
        <v>18</v>
      </c>
      <c r="F2" s="19">
        <v>203</v>
      </c>
      <c r="G2" s="19">
        <v>190</v>
      </c>
      <c r="H2" s="19">
        <v>185</v>
      </c>
      <c r="I2" s="19">
        <v>194</v>
      </c>
      <c r="J2" s="19">
        <v>196</v>
      </c>
      <c r="K2" s="19">
        <v>157</v>
      </c>
      <c r="L2" s="19">
        <f>IF(P2=0,"",SUM(F2:K2)+(P2*D2))</f>
        <v>1233</v>
      </c>
      <c r="M2" s="32">
        <f>IF(P2=0,"",L2/P2)</f>
        <v>205.5</v>
      </c>
      <c r="N2" s="96">
        <f>IF(OR(P2&gt;0,P3&gt;0,P4&gt;0),SUM(F6:L6),"")</f>
        <v>130</v>
      </c>
      <c r="O2" s="96">
        <f>IF(OR(P2&gt;0,P3&gt;0,P4&gt;0),L5+N2,"")</f>
        <v>2401</v>
      </c>
      <c r="P2" s="19">
        <f>COUNTIF(F2:K2,"&gt;0")</f>
        <v>6</v>
      </c>
      <c r="Q2" s="95">
        <f>IF(AND(P2=0,P3=0,P4=0),"",O2/(SUM(P2:P4)))</f>
        <v>200.08333333333334</v>
      </c>
    </row>
    <row r="3" spans="1:17">
      <c r="A3" s="75" t="str">
        <f>Einteilung!T67</f>
        <v>Tornados 1</v>
      </c>
      <c r="B3" s="64" t="str">
        <f>Einteilung!K42</f>
        <v>Seiler</v>
      </c>
      <c r="C3" s="64" t="str">
        <f>Einteilung!L42</f>
        <v>Franz</v>
      </c>
      <c r="D3" s="64">
        <f>Einteilung!M42</f>
        <v>12</v>
      </c>
      <c r="F3" s="19">
        <v>172</v>
      </c>
      <c r="G3" s="19">
        <v>176</v>
      </c>
      <c r="H3" s="19">
        <v>147</v>
      </c>
      <c r="I3" s="19"/>
      <c r="J3" s="19"/>
      <c r="K3" s="19"/>
      <c r="L3" s="19">
        <f t="shared" ref="L3:L4" si="0">IF(P3=0,"",SUM(F3:K3)+(P3*D3))</f>
        <v>531</v>
      </c>
      <c r="M3" s="32">
        <f t="shared" ref="M3:M4" si="1">IF(P3=0,"",L3/P3)</f>
        <v>177</v>
      </c>
      <c r="N3" s="97"/>
      <c r="O3" s="97"/>
      <c r="P3" s="19">
        <f t="shared" ref="P3:P4" si="2">COUNTIF(F3:K3,"&gt;0")</f>
        <v>3</v>
      </c>
      <c r="Q3" s="95"/>
    </row>
    <row r="4" spans="1:17" ht="15" thickBot="1">
      <c r="A4" s="20"/>
      <c r="B4" s="64" t="str">
        <f>Einteilung!K43</f>
        <v>Hutter</v>
      </c>
      <c r="C4" s="64" t="str">
        <f>Einteilung!L43</f>
        <v>Marcel</v>
      </c>
      <c r="D4" s="64">
        <f>Einteilung!M43</f>
        <v>9</v>
      </c>
      <c r="F4" s="25"/>
      <c r="G4" s="25"/>
      <c r="H4" s="25"/>
      <c r="I4" s="25">
        <v>188</v>
      </c>
      <c r="J4" s="25">
        <v>163</v>
      </c>
      <c r="K4" s="25">
        <v>129</v>
      </c>
      <c r="L4" s="25">
        <f t="shared" si="0"/>
        <v>507</v>
      </c>
      <c r="M4" s="32">
        <f t="shared" si="1"/>
        <v>169</v>
      </c>
      <c r="N4" s="98"/>
      <c r="O4" s="98"/>
      <c r="P4" s="19">
        <f t="shared" si="2"/>
        <v>3</v>
      </c>
      <c r="Q4" s="95"/>
    </row>
    <row r="5" spans="1:17" ht="15" thickTop="1">
      <c r="A5" s="21"/>
      <c r="B5" s="66"/>
      <c r="C5" s="69"/>
      <c r="D5" s="72"/>
      <c r="E5" s="23" t="s">
        <v>102</v>
      </c>
      <c r="F5" s="24">
        <f>IF(AND(F2="",F3="",F4=""),"",IF(AND(F2&gt;0,F3&gt;0),(F2+F3+$D$2+$D$3),IF(AND(F2&gt;0,F4&gt;0),(F2+F4+$D$2+$D$4),IF(AND(F3&gt;0,F4&gt;0),(F3+F4+$D$3+$D$4)))))</f>
        <v>405</v>
      </c>
      <c r="G5" s="24">
        <f t="shared" ref="G5:K5" si="3">IF(AND(G2="",G3="",G4=""),"",IF(AND(G2&gt;0,G3&gt;0),(G2+G3+$D$2+$D$3),IF(AND(G2&gt;0,G4&gt;0),(G2+G4+$D$2+$D$4),IF(AND(G3&gt;0,G4&gt;0),(G3+G4+$D$3+$D$4)))))</f>
        <v>396</v>
      </c>
      <c r="H5" s="24">
        <f t="shared" si="3"/>
        <v>362</v>
      </c>
      <c r="I5" s="24">
        <f t="shared" si="3"/>
        <v>409</v>
      </c>
      <c r="J5" s="24">
        <f t="shared" si="3"/>
        <v>386</v>
      </c>
      <c r="K5" s="24">
        <f t="shared" si="3"/>
        <v>313</v>
      </c>
      <c r="L5" s="27">
        <f>IF(AND(P2=0,P3=0,P4=0),"",SUM(L2:L4))</f>
        <v>2271</v>
      </c>
      <c r="M5" s="22"/>
      <c r="N5" s="22"/>
      <c r="O5" s="22"/>
    </row>
    <row r="6" spans="1:17">
      <c r="A6" s="21"/>
      <c r="B6" s="66"/>
      <c r="C6" s="69"/>
      <c r="D6" s="72"/>
      <c r="E6" s="23" t="s">
        <v>104</v>
      </c>
      <c r="F6" s="19">
        <f>IF(F5="","",IF(F5&gt;F14,20,IF(F5&lt;F14,0,IF(F5=F14,10,))))</f>
        <v>20</v>
      </c>
      <c r="G6" s="19">
        <f t="shared" ref="G6:K6" si="4">IF(G5="","",IF(G5&gt;G14,20,IF(G5&lt;G14,0,IF(G5=G14,10,))))</f>
        <v>20</v>
      </c>
      <c r="H6" s="19">
        <f t="shared" si="4"/>
        <v>0</v>
      </c>
      <c r="I6" s="19">
        <f t="shared" si="4"/>
        <v>20</v>
      </c>
      <c r="J6" s="19">
        <f t="shared" si="4"/>
        <v>20</v>
      </c>
      <c r="K6" s="19">
        <f t="shared" si="4"/>
        <v>0</v>
      </c>
      <c r="L6" s="19">
        <f>IF(L5="","",IF(L5&gt;L14,50,IF(L5&lt;L14,0,IF(L5=L14,25,))))</f>
        <v>50</v>
      </c>
      <c r="M6" s="22"/>
      <c r="N6" s="22"/>
      <c r="O6" s="22"/>
    </row>
    <row r="7" spans="1:17">
      <c r="A7" s="21"/>
      <c r="B7" s="66"/>
      <c r="C7" s="69"/>
      <c r="D7" s="72"/>
      <c r="E7" s="23"/>
      <c r="F7" s="22"/>
      <c r="G7" s="21"/>
      <c r="H7" s="21"/>
      <c r="I7" s="21"/>
      <c r="J7" s="21"/>
      <c r="K7" s="21"/>
      <c r="L7" s="22"/>
      <c r="M7" s="22"/>
      <c r="N7" s="22"/>
      <c r="O7" s="22"/>
    </row>
    <row r="8" spans="1:17">
      <c r="A8" s="21"/>
      <c r="B8" s="66"/>
      <c r="C8" s="69"/>
      <c r="D8" s="72"/>
      <c r="E8" s="23"/>
      <c r="F8" s="22"/>
      <c r="G8" s="21"/>
      <c r="H8" s="21"/>
      <c r="I8" s="21"/>
      <c r="J8" s="21"/>
      <c r="K8" s="21"/>
      <c r="L8" s="22"/>
      <c r="M8" s="22"/>
      <c r="N8" s="22"/>
      <c r="O8" s="22"/>
    </row>
    <row r="9" spans="1:17">
      <c r="F9" s="18"/>
    </row>
    <row r="10" spans="1:17" ht="22">
      <c r="B10" s="65" t="s">
        <v>1</v>
      </c>
      <c r="C10" s="68" t="s">
        <v>3</v>
      </c>
      <c r="D10" s="71" t="s">
        <v>4</v>
      </c>
      <c r="F10" s="17" t="s">
        <v>96</v>
      </c>
      <c r="G10" s="17" t="s">
        <v>97</v>
      </c>
      <c r="H10" s="17" t="s">
        <v>98</v>
      </c>
      <c r="I10" s="17" t="s">
        <v>99</v>
      </c>
      <c r="J10" s="17" t="s">
        <v>100</v>
      </c>
      <c r="K10" s="17" t="s">
        <v>101</v>
      </c>
      <c r="L10" s="17" t="s">
        <v>102</v>
      </c>
      <c r="M10" s="17" t="s">
        <v>103</v>
      </c>
      <c r="N10" s="17" t="s">
        <v>104</v>
      </c>
      <c r="O10" s="17" t="s">
        <v>105</v>
      </c>
      <c r="P10" s="31" t="s">
        <v>106</v>
      </c>
      <c r="Q10" s="17" t="s">
        <v>107</v>
      </c>
    </row>
    <row r="11" spans="1:17">
      <c r="A11" s="74" t="s">
        <v>89</v>
      </c>
      <c r="B11" s="64" t="str">
        <f>Einteilung!K44</f>
        <v>Tellenbach</v>
      </c>
      <c r="C11" s="64" t="str">
        <f>Einteilung!L44</f>
        <v>Hansruedi</v>
      </c>
      <c r="D11" s="64">
        <f>Einteilung!M44</f>
        <v>22</v>
      </c>
      <c r="F11" s="19">
        <v>157</v>
      </c>
      <c r="G11" s="19">
        <v>127</v>
      </c>
      <c r="H11" s="19">
        <v>181</v>
      </c>
      <c r="I11" s="19">
        <v>164</v>
      </c>
      <c r="J11" s="19">
        <v>157</v>
      </c>
      <c r="K11" s="19">
        <v>153</v>
      </c>
      <c r="L11" s="19">
        <f>IF(P11=0,"",SUM(F11:K11)+(P11*D11))</f>
        <v>1071</v>
      </c>
      <c r="M11" s="19">
        <f>IF(P11=0,"",L11/P11)</f>
        <v>178.5</v>
      </c>
      <c r="N11" s="96">
        <f>IF(OR(P11&gt;0,P12&gt;0,P13&gt;0),SUM(F15:L15),"")</f>
        <v>40</v>
      </c>
      <c r="O11" s="96">
        <f>IF(OR(P11&gt;0,P12&gt;0,P13&gt;0),L14+N11,"")</f>
        <v>2208</v>
      </c>
      <c r="P11" s="19">
        <f>COUNTIF(F11:K11,"&gt;0")</f>
        <v>6</v>
      </c>
      <c r="Q11" s="95">
        <f>IF(AND(P11=0,P12=0,P13=0),"",O11/(SUM(P11:P13)))</f>
        <v>184</v>
      </c>
    </row>
    <row r="12" spans="1:17">
      <c r="A12" s="75" t="str">
        <f>Einteilung!T68</f>
        <v>Flying Pins</v>
      </c>
      <c r="B12" s="64" t="str">
        <f>Einteilung!K45</f>
        <v>Fehr</v>
      </c>
      <c r="C12" s="64" t="str">
        <f>Einteilung!L45</f>
        <v>Markus</v>
      </c>
      <c r="D12" s="64">
        <f>Einteilung!M45</f>
        <v>33</v>
      </c>
      <c r="F12" s="19">
        <v>117</v>
      </c>
      <c r="G12" s="19">
        <v>162</v>
      </c>
      <c r="H12" s="19">
        <v>148</v>
      </c>
      <c r="I12" s="19"/>
      <c r="J12" s="19"/>
      <c r="K12" s="19"/>
      <c r="L12" s="19">
        <f>IF(P12=0,"",SUM(F12:K12)+(P12*D12))</f>
        <v>526</v>
      </c>
      <c r="M12" s="19">
        <f t="shared" ref="M12:M13" si="5">IF(P12=0,"",L12/P12)</f>
        <v>175.33333333333334</v>
      </c>
      <c r="N12" s="97"/>
      <c r="O12" s="97"/>
      <c r="P12" s="19">
        <f t="shared" ref="P12:P13" si="6">COUNTIF(F12:K12,"&gt;0")</f>
        <v>3</v>
      </c>
      <c r="Q12" s="95"/>
    </row>
    <row r="13" spans="1:17" ht="15" thickBot="1">
      <c r="A13" s="20"/>
      <c r="B13" s="64" t="str">
        <f>Einteilung!K46</f>
        <v>Schäpper</v>
      </c>
      <c r="C13" s="64" t="str">
        <f>Einteilung!L46</f>
        <v>Benjamin</v>
      </c>
      <c r="D13" s="64">
        <f>Einteilung!M46</f>
        <v>35</v>
      </c>
      <c r="F13" s="25"/>
      <c r="G13" s="25"/>
      <c r="H13" s="25"/>
      <c r="I13" s="25">
        <v>171</v>
      </c>
      <c r="J13" s="25">
        <v>141</v>
      </c>
      <c r="K13" s="25">
        <v>154</v>
      </c>
      <c r="L13" s="26">
        <f>IF(P13=0,"",SUM(F13:K13)+(P13*D13))</f>
        <v>571</v>
      </c>
      <c r="M13" s="19">
        <f t="shared" si="5"/>
        <v>190.33333333333334</v>
      </c>
      <c r="N13" s="98"/>
      <c r="O13" s="98"/>
      <c r="P13" s="19">
        <f t="shared" si="6"/>
        <v>3</v>
      </c>
      <c r="Q13" s="95"/>
    </row>
    <row r="14" spans="1:17" ht="15" thickTop="1">
      <c r="A14" s="21"/>
      <c r="B14" s="66"/>
      <c r="C14" s="69"/>
      <c r="D14" s="72"/>
      <c r="E14" s="23" t="s">
        <v>102</v>
      </c>
      <c r="F14" s="24">
        <f>IF(AND(F11="",F12="",F13=""),"",IF(AND(F11&gt;0,F12&gt;0),(F11+F12+$D$11+$D$12),IF(AND(F11&gt;0,F13&gt;0),(F11+F13+$D$11+$D$13),IF(AND(F12&gt;0,F13&gt;0),(F12+F13+$D$12+$D$13),))))</f>
        <v>329</v>
      </c>
      <c r="G14" s="24">
        <f t="shared" ref="G14:J14" si="7">IF(AND(G11="",G12="",G13=""),"",IF(AND(G11&gt;0,G12&gt;0),(G11+G12+$D$11+$D$12),IF(AND(G11&gt;0,G13&gt;0),(G11+G13+$D$11+$D$13),IF(AND(G12&gt;0,G13&gt;0),(G12+G13+$D$12+$D$13),))))</f>
        <v>344</v>
      </c>
      <c r="H14" s="24">
        <f t="shared" si="7"/>
        <v>384</v>
      </c>
      <c r="I14" s="24">
        <f>IF(AND(I11="",I12="",I13=""),"",IF(AND(I11&gt;0,I12&gt;0),(I11+I12+$D$11+$D$12),IF(AND(I11&gt;0,I13&gt;0),(I11+I13+$D$11+$D$13),IF(AND(I12&gt;0,I13&gt;0),(I12+I13+$D$12+$D$13),))))</f>
        <v>392</v>
      </c>
      <c r="J14" s="24">
        <f t="shared" si="7"/>
        <v>355</v>
      </c>
      <c r="K14" s="24">
        <f>IF(AND(K11="",K12="",K13=""),"",IF(AND(K11&gt;0,K12&gt;0),(K11+K12+$D$11+$D$12),IF(AND(K11&gt;0,K13&gt;0),(K11+K13+$D$11+$D$13),IF(AND(K12&gt;0,K13&gt;0),(K12+K13+$D$12+$D$13),))))</f>
        <v>364</v>
      </c>
      <c r="L14" s="27">
        <f>IF(AND(P11=0,P12=0,P13=0),"",SUM(L11:L13))</f>
        <v>2168</v>
      </c>
      <c r="M14" s="22"/>
      <c r="N14" s="22"/>
      <c r="O14" s="22"/>
    </row>
    <row r="15" spans="1:17">
      <c r="A15" s="21"/>
      <c r="B15" s="66"/>
      <c r="C15" s="69"/>
      <c r="D15" s="72"/>
      <c r="E15" s="23" t="s">
        <v>104</v>
      </c>
      <c r="F15" s="19">
        <f>IF(F14="","",IF(F5&gt;F14,0,IF(F5&lt;F14,20,IF(F5=F14,10,))))</f>
        <v>0</v>
      </c>
      <c r="G15" s="19">
        <f t="shared" ref="G15:K15" si="8">IF(G14="","",IF(G5&gt;G14,0,IF(G5&lt;G14,20,IF(G5=G14,10,))))</f>
        <v>0</v>
      </c>
      <c r="H15" s="19">
        <f t="shared" si="8"/>
        <v>20</v>
      </c>
      <c r="I15" s="19">
        <f t="shared" si="8"/>
        <v>0</v>
      </c>
      <c r="J15" s="19">
        <f t="shared" si="8"/>
        <v>0</v>
      </c>
      <c r="K15" s="19">
        <f t="shared" si="8"/>
        <v>20</v>
      </c>
      <c r="L15" s="19">
        <f>IF(L14="","",IF(L5&gt;L14,0,IF(L5&lt;L14,50,IF(L5=L14,25,))))</f>
        <v>0</v>
      </c>
      <c r="M15" s="22"/>
      <c r="N15" s="22"/>
      <c r="O15" s="22"/>
    </row>
    <row r="16" spans="1:17">
      <c r="A16" s="21"/>
      <c r="B16" s="66"/>
      <c r="C16" s="69"/>
      <c r="D16" s="7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7">
      <c r="A17" s="21"/>
      <c r="B17" s="66"/>
      <c r="C17" s="69"/>
      <c r="D17" s="72"/>
      <c r="F17" s="22"/>
      <c r="G17" s="21"/>
      <c r="H17" s="21"/>
      <c r="I17" s="21"/>
      <c r="J17" s="21"/>
      <c r="K17" s="21"/>
      <c r="L17" s="22"/>
      <c r="M17" s="22"/>
      <c r="N17" s="22"/>
      <c r="O17" s="22"/>
    </row>
    <row r="18" spans="1:17">
      <c r="F18" s="18"/>
    </row>
    <row r="19" spans="1:17" ht="22">
      <c r="B19" s="65" t="s">
        <v>1</v>
      </c>
      <c r="C19" s="68" t="s">
        <v>3</v>
      </c>
      <c r="D19" s="71" t="s">
        <v>4</v>
      </c>
      <c r="F19" s="17" t="s">
        <v>96</v>
      </c>
      <c r="G19" s="17" t="s">
        <v>97</v>
      </c>
      <c r="H19" s="17" t="s">
        <v>98</v>
      </c>
      <c r="I19" s="17" t="s">
        <v>99</v>
      </c>
      <c r="J19" s="17" t="s">
        <v>100</v>
      </c>
      <c r="K19" s="17" t="s">
        <v>101</v>
      </c>
      <c r="L19" s="17" t="s">
        <v>102</v>
      </c>
      <c r="M19" s="17" t="s">
        <v>103</v>
      </c>
      <c r="N19" s="17" t="s">
        <v>104</v>
      </c>
      <c r="O19" s="17" t="s">
        <v>105</v>
      </c>
      <c r="P19" s="31" t="s">
        <v>106</v>
      </c>
      <c r="Q19" s="17" t="s">
        <v>107</v>
      </c>
    </row>
    <row r="20" spans="1:17">
      <c r="A20" s="74" t="s">
        <v>90</v>
      </c>
      <c r="B20" s="64" t="str">
        <f>Einteilung!K47</f>
        <v>Fehr</v>
      </c>
      <c r="C20" s="64" t="str">
        <f>Einteilung!L47</f>
        <v>Patrick</v>
      </c>
      <c r="D20" s="64">
        <f>Einteilung!M47</f>
        <v>18</v>
      </c>
      <c r="F20" s="19"/>
      <c r="G20" s="19"/>
      <c r="H20" s="19">
        <v>144</v>
      </c>
      <c r="I20" s="19">
        <v>178</v>
      </c>
      <c r="J20" s="19">
        <v>181</v>
      </c>
      <c r="K20" s="19">
        <v>170</v>
      </c>
      <c r="L20" s="19">
        <f>IF(P20=0,"",SUM(F20:K20)+(P20*D20))</f>
        <v>745</v>
      </c>
      <c r="M20" s="33">
        <f>IF(P20=0,"",L20/P20)</f>
        <v>186.25</v>
      </c>
      <c r="N20" s="96">
        <f>IF(OR(P20&gt;0,P21&gt;0,P22&gt;0),SUM(F24:L24),"")</f>
        <v>50</v>
      </c>
      <c r="O20" s="96">
        <f>IF(OR(P20&gt;0,P21&gt;0,P22&gt;0),L23+N20,"")</f>
        <v>2246</v>
      </c>
      <c r="P20" s="19">
        <f>COUNTIF(F20:K20,"&gt;0")</f>
        <v>4</v>
      </c>
      <c r="Q20" s="95">
        <f>IF(AND(P20=0,P21=0,P22=0),"",O20/(SUM(P20:P22)))</f>
        <v>187.16666666666666</v>
      </c>
    </row>
    <row r="21" spans="1:17">
      <c r="A21" s="75" t="str">
        <f>Einteilung!T69</f>
        <v>BVR</v>
      </c>
      <c r="B21" s="64" t="str">
        <f>Einteilung!K48</f>
        <v>Bacchi</v>
      </c>
      <c r="C21" s="64" t="str">
        <f>Einteilung!L48</f>
        <v>Pascal</v>
      </c>
      <c r="D21" s="64">
        <f>Einteilung!M48</f>
        <v>11</v>
      </c>
      <c r="F21" s="19">
        <v>205</v>
      </c>
      <c r="G21" s="19">
        <v>173</v>
      </c>
      <c r="H21" s="19">
        <v>150</v>
      </c>
      <c r="I21" s="19">
        <v>191</v>
      </c>
      <c r="J21" s="19"/>
      <c r="K21" s="19"/>
      <c r="L21" s="19">
        <f t="shared" ref="L21:L22" si="9">IF(P21=0,"",SUM(F21:K21)+(P21*D21))</f>
        <v>763</v>
      </c>
      <c r="M21" s="33">
        <f t="shared" ref="M21:M22" si="10">IF(P21=0,"",L21/P21)</f>
        <v>190.75</v>
      </c>
      <c r="N21" s="97"/>
      <c r="O21" s="97"/>
      <c r="P21" s="19">
        <f t="shared" ref="P21:P22" si="11">COUNTIF(F21:K21,"&gt;0")</f>
        <v>4</v>
      </c>
      <c r="Q21" s="95"/>
    </row>
    <row r="22" spans="1:17" ht="15" thickBot="1">
      <c r="A22" s="20"/>
      <c r="B22" s="64" t="str">
        <f>Einteilung!K49</f>
        <v>Simeaner</v>
      </c>
      <c r="C22" s="64" t="str">
        <f>Einteilung!L49</f>
        <v>Andreas</v>
      </c>
      <c r="D22" s="64">
        <f>Einteilung!M49</f>
        <v>11</v>
      </c>
      <c r="F22" s="25">
        <v>159</v>
      </c>
      <c r="G22" s="25">
        <v>181</v>
      </c>
      <c r="H22" s="25"/>
      <c r="I22" s="25"/>
      <c r="J22" s="25">
        <v>133</v>
      </c>
      <c r="K22" s="25">
        <v>171</v>
      </c>
      <c r="L22" s="19">
        <f t="shared" si="9"/>
        <v>688</v>
      </c>
      <c r="M22" s="33">
        <f t="shared" si="10"/>
        <v>172</v>
      </c>
      <c r="N22" s="98"/>
      <c r="O22" s="98"/>
      <c r="P22" s="19">
        <f t="shared" si="11"/>
        <v>4</v>
      </c>
      <c r="Q22" s="95"/>
    </row>
    <row r="23" spans="1:17" ht="15" thickTop="1">
      <c r="A23" s="21"/>
      <c r="B23" s="66"/>
      <c r="C23" s="69"/>
      <c r="D23" s="72"/>
      <c r="E23" s="23" t="s">
        <v>102</v>
      </c>
      <c r="F23" s="38">
        <f>IF(AND(F20="",F21="",F22=""),"",IF(AND(F20&gt;0,F21&gt;0),(F20+F21+$D$20+$D$21),IF(AND(F20&gt;0,F22&gt;0),(F20+F22+$D$20+$D$22),IF(AND(F21&gt;0,F22&gt;0),(F21+F22+$D$21+$D$22)))))</f>
        <v>386</v>
      </c>
      <c r="G23" s="38">
        <f t="shared" ref="G23:K23" si="12">IF(AND(G20="",G21="",G22=""),"",IF(AND(G20&gt;0,G21&gt;0),(G20+G21+$D$20+$D$21),IF(AND(G20&gt;0,G22&gt;0),(G20+G22+$D$20+$D$22),IF(AND(G21&gt;0,G22&gt;0),(G21+G22+$D$21+$D$22)))))</f>
        <v>376</v>
      </c>
      <c r="H23" s="38">
        <f t="shared" si="12"/>
        <v>323</v>
      </c>
      <c r="I23" s="38">
        <f t="shared" si="12"/>
        <v>398</v>
      </c>
      <c r="J23" s="38">
        <f t="shared" si="12"/>
        <v>343</v>
      </c>
      <c r="K23" s="38">
        <f t="shared" si="12"/>
        <v>370</v>
      </c>
      <c r="L23" s="27">
        <f>IF(AND(P20=0,P21=0,P22=0),"",SUM(L20:L22))</f>
        <v>2196</v>
      </c>
      <c r="M23" s="22"/>
      <c r="N23" s="22"/>
      <c r="O23" s="22"/>
    </row>
    <row r="24" spans="1:17">
      <c r="A24" s="21"/>
      <c r="B24" s="66"/>
      <c r="C24" s="69"/>
      <c r="D24" s="72"/>
      <c r="E24" s="23" t="s">
        <v>104</v>
      </c>
      <c r="F24" s="19">
        <f>IF(F23="","",IF(F23&gt;F32,20,IF(F23&lt;F32,0,IF(F23=F32,10,))))</f>
        <v>0</v>
      </c>
      <c r="G24" s="19">
        <f t="shared" ref="G24:K24" si="13">IF(G23="","",IF(G23&gt;G32,20,IF(G23&lt;G32,0,IF(G23=G32,10,))))</f>
        <v>20</v>
      </c>
      <c r="H24" s="19">
        <f t="shared" si="13"/>
        <v>0</v>
      </c>
      <c r="I24" s="19">
        <f t="shared" si="13"/>
        <v>20</v>
      </c>
      <c r="J24" s="19">
        <f>IF(J23="","",IF(J23&gt;J32,20,IF(J23&lt;J32,0,IF(J23=J32,10,))))</f>
        <v>0</v>
      </c>
      <c r="K24" s="19">
        <f t="shared" si="13"/>
        <v>10</v>
      </c>
      <c r="L24" s="19">
        <f>IF(L23="","",IF(L23&gt;L32,50,IF(L23&lt;L32,0,IF(L23=L32,25,))))</f>
        <v>0</v>
      </c>
      <c r="M24" s="22"/>
      <c r="N24" s="22"/>
      <c r="O24" s="22"/>
    </row>
    <row r="25" spans="1:17">
      <c r="A25" s="21"/>
      <c r="B25" s="66"/>
      <c r="C25" s="69"/>
      <c r="D25" s="72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4"/>
    </row>
    <row r="26" spans="1:17">
      <c r="A26" s="21"/>
      <c r="B26" s="66"/>
      <c r="C26" s="69"/>
      <c r="D26" s="72"/>
      <c r="F26" s="22"/>
      <c r="G26" s="21"/>
      <c r="H26" s="21"/>
      <c r="I26" s="21"/>
      <c r="J26" s="21"/>
      <c r="K26" s="21"/>
      <c r="L26" s="22"/>
      <c r="M26" s="22"/>
      <c r="N26" s="22"/>
      <c r="O26" s="22"/>
      <c r="P26" s="22"/>
      <c r="Q26" s="34"/>
    </row>
    <row r="27" spans="1:17">
      <c r="F27" s="18"/>
    </row>
    <row r="28" spans="1:17" ht="22">
      <c r="B28" s="65" t="s">
        <v>1</v>
      </c>
      <c r="C28" s="68" t="s">
        <v>3</v>
      </c>
      <c r="D28" s="71" t="s">
        <v>4</v>
      </c>
      <c r="F28" s="17" t="s">
        <v>96</v>
      </c>
      <c r="G28" s="17" t="s">
        <v>97</v>
      </c>
      <c r="H28" s="17" t="s">
        <v>98</v>
      </c>
      <c r="I28" s="17" t="s">
        <v>99</v>
      </c>
      <c r="J28" s="17" t="s">
        <v>100</v>
      </c>
      <c r="K28" s="17" t="s">
        <v>101</v>
      </c>
      <c r="L28" s="17" t="s">
        <v>102</v>
      </c>
      <c r="M28" s="17" t="s">
        <v>103</v>
      </c>
      <c r="N28" s="17" t="s">
        <v>104</v>
      </c>
      <c r="O28" s="17" t="s">
        <v>105</v>
      </c>
      <c r="P28" s="31" t="s">
        <v>106</v>
      </c>
      <c r="Q28" s="17" t="s">
        <v>107</v>
      </c>
    </row>
    <row r="29" spans="1:17">
      <c r="A29" s="74" t="s">
        <v>91</v>
      </c>
      <c r="B29" s="64" t="str">
        <f>Einteilung!K50</f>
        <v>Kalt</v>
      </c>
      <c r="C29" s="64" t="str">
        <f>Einteilung!L50</f>
        <v>Angela</v>
      </c>
      <c r="D29" s="64">
        <f>Einteilung!M50</f>
        <v>19</v>
      </c>
      <c r="F29" s="19">
        <v>162</v>
      </c>
      <c r="G29" s="19">
        <v>154</v>
      </c>
      <c r="H29" s="19">
        <v>142</v>
      </c>
      <c r="I29" s="19">
        <v>200</v>
      </c>
      <c r="J29" s="19">
        <v>159</v>
      </c>
      <c r="K29" s="19">
        <v>159</v>
      </c>
      <c r="L29" s="19">
        <f>IF(P29=0,"",SUM(F29:K29)+(P29*D29))</f>
        <v>1090</v>
      </c>
      <c r="M29" s="19">
        <f>IF(P29=0,"",L29/P29)</f>
        <v>181.66666666666666</v>
      </c>
      <c r="N29" s="96">
        <f>IF(OR(P29&gt;0,P30&gt;0,P31&gt;0),SUM(F33:L33),"")</f>
        <v>120</v>
      </c>
      <c r="O29" s="96">
        <f>IF(OR(P29&gt;0,P30&gt;0,P31&gt;0),L32+N29,"")</f>
        <v>2355</v>
      </c>
      <c r="P29" s="19">
        <f>COUNTIF(F29:K29,"&gt;0")</f>
        <v>6</v>
      </c>
      <c r="Q29" s="95">
        <f>IF(AND(P29=0,P30=0,P31=0),"",O29/(SUM(P29:P31)))</f>
        <v>196.25</v>
      </c>
    </row>
    <row r="30" spans="1:17">
      <c r="A30" s="75" t="str">
        <f>Einteilung!T70</f>
        <v>Tornados 2</v>
      </c>
      <c r="B30" s="64" t="str">
        <f>Einteilung!K51</f>
        <v>Zeberli</v>
      </c>
      <c r="C30" s="64" t="str">
        <f>Einteilung!L51</f>
        <v>Jacqueline</v>
      </c>
      <c r="D30" s="64">
        <f>Einteilung!M51</f>
        <v>34</v>
      </c>
      <c r="F30" s="19">
        <v>175</v>
      </c>
      <c r="G30" s="19">
        <v>167</v>
      </c>
      <c r="H30" s="19">
        <v>144</v>
      </c>
      <c r="I30" s="19">
        <v>126</v>
      </c>
      <c r="J30" s="19">
        <v>171</v>
      </c>
      <c r="K30" s="19">
        <v>158</v>
      </c>
      <c r="L30" s="19">
        <f>IF(P30=0,"",SUM(F30:K30)+(P30*D30))</f>
        <v>1145</v>
      </c>
      <c r="M30" s="19">
        <f t="shared" ref="M30:M31" si="14">IF(P30=0,"",L30/P30)</f>
        <v>190.83333333333334</v>
      </c>
      <c r="N30" s="97"/>
      <c r="O30" s="97"/>
      <c r="P30" s="19">
        <f t="shared" ref="P30:P31" si="15">COUNTIF(F30:K30,"&gt;0")</f>
        <v>6</v>
      </c>
      <c r="Q30" s="95"/>
    </row>
    <row r="31" spans="1:17" ht="15" thickBot="1">
      <c r="A31" s="20"/>
      <c r="B31" s="64" t="str">
        <f>Einteilung!K52</f>
        <v>Bächler</v>
      </c>
      <c r="C31" s="64" t="str">
        <f>Einteilung!L52</f>
        <v>Sandro</v>
      </c>
      <c r="D31" s="64">
        <f>Einteilung!M52</f>
        <v>20</v>
      </c>
      <c r="F31" s="25"/>
      <c r="G31" s="25"/>
      <c r="H31" s="25"/>
      <c r="I31" s="25"/>
      <c r="J31" s="25"/>
      <c r="K31" s="25"/>
      <c r="L31" s="29" t="str">
        <f>IF(P31=0,"",SUM(F31:K31)+(P31*D31))</f>
        <v/>
      </c>
      <c r="M31" s="19" t="str">
        <f t="shared" si="14"/>
        <v/>
      </c>
      <c r="N31" s="98"/>
      <c r="O31" s="98"/>
      <c r="P31" s="19">
        <f t="shared" si="15"/>
        <v>0</v>
      </c>
      <c r="Q31" s="95"/>
    </row>
    <row r="32" spans="1:17" ht="15" thickTop="1">
      <c r="A32" s="21"/>
      <c r="B32" s="66"/>
      <c r="C32" s="69"/>
      <c r="D32" s="72"/>
      <c r="E32" s="23" t="s">
        <v>102</v>
      </c>
      <c r="F32" s="30">
        <f>IF(AND(F29="",F30="",F31=""),"",IF(AND(F29&gt;0,F30&gt;0),(F29+F30+$D$29+$D$30),IF(AND(F29&gt;0,F31&gt;0),(F29+F31+$D$29+$D$31),IF(AND(F30&gt;0,F31&gt;0),(F30+F31+$D$30+$D$31),))))</f>
        <v>390</v>
      </c>
      <c r="G32" s="38">
        <f t="shared" ref="G32:K32" si="16">IF(AND(G29="",G30="",G31=""),"",IF(AND(G29&gt;0,G30&gt;0),(G29+G30+$D$29+$D$30),IF(AND(G29&gt;0,G31&gt;0),(G29+G31+$D$29+$D$31),IF(AND(G30&gt;0,G31&gt;0),(G30+G31+$D$30+$D$31),))))</f>
        <v>374</v>
      </c>
      <c r="H32" s="38">
        <f t="shared" si="16"/>
        <v>339</v>
      </c>
      <c r="I32" s="38">
        <f t="shared" si="16"/>
        <v>379</v>
      </c>
      <c r="J32" s="38">
        <f t="shared" si="16"/>
        <v>383</v>
      </c>
      <c r="K32" s="38">
        <f t="shared" si="16"/>
        <v>370</v>
      </c>
      <c r="L32" s="27">
        <f>IF(AND(P29=0,P30=0,P31=0),"",SUM(L29:L31))</f>
        <v>2235</v>
      </c>
      <c r="M32" s="22"/>
      <c r="N32" s="22"/>
      <c r="O32" s="22"/>
    </row>
    <row r="33" spans="1:17">
      <c r="A33" s="21"/>
      <c r="B33" s="66"/>
      <c r="C33" s="69"/>
      <c r="D33" s="72"/>
      <c r="E33" s="23" t="s">
        <v>104</v>
      </c>
      <c r="F33" s="19">
        <f>IF(F32="","",IF(F23&gt;F32,0,IF(F23&lt;F32,20,IF(F23=F32,10,))))</f>
        <v>20</v>
      </c>
      <c r="G33" s="19">
        <f t="shared" ref="G33:K33" si="17">IF(G32="","",IF(G23&gt;G32,0,IF(G23&lt;G32,20,IF(G23=G32,10,))))</f>
        <v>0</v>
      </c>
      <c r="H33" s="19">
        <f t="shared" si="17"/>
        <v>20</v>
      </c>
      <c r="I33" s="19">
        <f>IF(I32="","",IF(I23&gt;I32,0,IF(I23&lt;I32,20,IF(I23=I32,10,))))</f>
        <v>0</v>
      </c>
      <c r="J33" s="19">
        <f t="shared" si="17"/>
        <v>20</v>
      </c>
      <c r="K33" s="19">
        <f t="shared" si="17"/>
        <v>10</v>
      </c>
      <c r="L33" s="19">
        <f>IF(L32="","",IF(L23&gt;L32,0,IF(L23&lt;L32,50,IF(L23=L32,25,))))</f>
        <v>50</v>
      </c>
      <c r="M33" s="22"/>
      <c r="N33" s="22"/>
      <c r="O33" s="22"/>
    </row>
    <row r="34" spans="1:17">
      <c r="A34" s="21"/>
      <c r="B34" s="66"/>
      <c r="C34" s="69"/>
      <c r="D34" s="72"/>
      <c r="F34" s="22"/>
      <c r="G34" s="21"/>
      <c r="H34" s="21"/>
      <c r="I34" s="21"/>
      <c r="J34" s="21"/>
      <c r="K34" s="21"/>
      <c r="L34" s="22"/>
      <c r="M34" s="22"/>
      <c r="N34" s="22"/>
      <c r="O34" s="22"/>
      <c r="P34" s="22"/>
      <c r="Q34" s="34"/>
    </row>
    <row r="35" spans="1:17">
      <c r="F35" s="18"/>
    </row>
    <row r="36" spans="1:17" ht="22">
      <c r="B36" s="65" t="s">
        <v>1</v>
      </c>
      <c r="C36" s="68" t="s">
        <v>3</v>
      </c>
      <c r="D36" s="71" t="s">
        <v>4</v>
      </c>
      <c r="F36" s="17" t="s">
        <v>96</v>
      </c>
      <c r="G36" s="17" t="s">
        <v>97</v>
      </c>
      <c r="H36" s="17" t="s">
        <v>98</v>
      </c>
      <c r="I36" s="17" t="s">
        <v>99</v>
      </c>
      <c r="J36" s="17" t="s">
        <v>100</v>
      </c>
      <c r="K36" s="17" t="s">
        <v>101</v>
      </c>
      <c r="L36" s="17" t="s">
        <v>102</v>
      </c>
      <c r="M36" s="17" t="s">
        <v>103</v>
      </c>
      <c r="N36" s="17" t="s">
        <v>104</v>
      </c>
      <c r="O36" s="17" t="s">
        <v>105</v>
      </c>
      <c r="P36" s="31" t="s">
        <v>106</v>
      </c>
      <c r="Q36" s="17" t="s">
        <v>107</v>
      </c>
    </row>
    <row r="37" spans="1:17">
      <c r="A37" s="74" t="s">
        <v>92</v>
      </c>
      <c r="B37" s="64" t="str">
        <f>Einteilung!K53</f>
        <v/>
      </c>
      <c r="C37" s="64" t="str">
        <f>Einteilung!L53</f>
        <v/>
      </c>
      <c r="D37" s="64" t="str">
        <f>Einteilung!M53</f>
        <v/>
      </c>
      <c r="F37" s="19"/>
      <c r="G37" s="19"/>
      <c r="H37" s="19"/>
      <c r="I37" s="19"/>
      <c r="J37" s="19"/>
      <c r="K37" s="19"/>
      <c r="L37" s="19" t="str">
        <f>IF(P37=0,"",SUM(F37:K37)+(P37*D37))</f>
        <v/>
      </c>
      <c r="M37" s="33" t="str">
        <f>IF(P37=0,"",L37/P37)</f>
        <v/>
      </c>
      <c r="N37" s="96" t="str">
        <f>IF(OR(P37&gt;0,P38&gt;0,P39&gt;0),SUM(F41:L41),"")</f>
        <v/>
      </c>
      <c r="O37" s="96" t="str">
        <f>IF(OR(P37&gt;0,P38&gt;0,P39&gt;0),L40+N37,"")</f>
        <v/>
      </c>
      <c r="P37" s="19">
        <f>COUNTIF(F37:K37,"&gt;0")</f>
        <v>0</v>
      </c>
      <c r="Q37" s="95" t="str">
        <f>IF(AND(P37=0,P38=0,P39=0),"",O37/(SUM(P37:P39)))</f>
        <v/>
      </c>
    </row>
    <row r="38" spans="1:17">
      <c r="A38" s="75" t="str">
        <f>Einteilung!T71</f>
        <v/>
      </c>
      <c r="B38" s="64" t="str">
        <f>Einteilung!K54</f>
        <v/>
      </c>
      <c r="C38" s="64" t="str">
        <f>Einteilung!L54</f>
        <v/>
      </c>
      <c r="D38" s="64" t="str">
        <f>Einteilung!M54</f>
        <v/>
      </c>
      <c r="F38" s="19"/>
      <c r="G38" s="19"/>
      <c r="H38" s="19"/>
      <c r="I38" s="19"/>
      <c r="J38" s="19"/>
      <c r="K38" s="19"/>
      <c r="L38" s="19" t="str">
        <f t="shared" ref="L38:L39" si="18">IF(P38=0,"",SUM(F38:K38)+(P38*D38))</f>
        <v/>
      </c>
      <c r="M38" s="33" t="str">
        <f t="shared" ref="M38:M39" si="19">IF(P38=0,"",L38/P38)</f>
        <v/>
      </c>
      <c r="N38" s="97"/>
      <c r="O38" s="97"/>
      <c r="P38" s="19">
        <f t="shared" ref="P38:P39" si="20">COUNTIF(F38:K38,"&gt;0")</f>
        <v>0</v>
      </c>
      <c r="Q38" s="95"/>
    </row>
    <row r="39" spans="1:17" ht="15" thickBot="1">
      <c r="A39" s="20"/>
      <c r="B39" s="64" t="str">
        <f>Einteilung!K55</f>
        <v/>
      </c>
      <c r="C39" s="64" t="str">
        <f>Einteilung!L55</f>
        <v/>
      </c>
      <c r="D39" s="64" t="str">
        <f>Einteilung!M55</f>
        <v/>
      </c>
      <c r="F39" s="25"/>
      <c r="G39" s="25"/>
      <c r="H39" s="25"/>
      <c r="I39" s="25"/>
      <c r="J39" s="25"/>
      <c r="K39" s="25"/>
      <c r="L39" s="19" t="str">
        <f t="shared" si="18"/>
        <v/>
      </c>
      <c r="M39" s="33" t="str">
        <f t="shared" si="19"/>
        <v/>
      </c>
      <c r="N39" s="98"/>
      <c r="O39" s="98"/>
      <c r="P39" s="19">
        <f t="shared" si="20"/>
        <v>0</v>
      </c>
      <c r="Q39" s="95"/>
    </row>
    <row r="40" spans="1:17" ht="15" thickTop="1">
      <c r="A40" s="21"/>
      <c r="B40" s="66"/>
      <c r="C40" s="69"/>
      <c r="D40" s="72"/>
      <c r="E40" s="23" t="s">
        <v>102</v>
      </c>
      <c r="F40" s="30" t="str">
        <f>IF(AND(F37="",F38="",F39=""),"",IF(AND(F37&gt;0,F38&gt;0),(F37+F38+$D$37+$D$38),IF(AND(F37&gt;0,F39&gt;0),(F37+F39+$D$37+$D$39),IF(AND(F38&gt;0,F39&gt;0),(F38+F39+$D$38+$D$39)))))</f>
        <v/>
      </c>
      <c r="G40" s="38" t="str">
        <f t="shared" ref="G40:K40" si="21">IF(AND(G37="",G38="",G39=""),"",IF(AND(G37&gt;0,G38&gt;0),(G37+G38+$D$37+$D$38),IF(AND(G37&gt;0,G39&gt;0),(G37+G39+$D$37+$D$39),IF(AND(G38&gt;0,G39&gt;0),(G38+G39+$D$38+$D$39)))))</f>
        <v/>
      </c>
      <c r="H40" s="38" t="str">
        <f t="shared" si="21"/>
        <v/>
      </c>
      <c r="I40" s="38" t="str">
        <f t="shared" si="21"/>
        <v/>
      </c>
      <c r="J40" s="38" t="str">
        <f t="shared" si="21"/>
        <v/>
      </c>
      <c r="K40" s="38" t="str">
        <f t="shared" si="21"/>
        <v/>
      </c>
      <c r="L40" s="27" t="str">
        <f>IF(AND(P37=0,P38=0,P39=0),"",SUM(L37:L39))</f>
        <v/>
      </c>
      <c r="M40" s="22"/>
      <c r="N40" s="22"/>
      <c r="O40" s="22"/>
    </row>
    <row r="41" spans="1:17">
      <c r="A41" s="21"/>
      <c r="B41" s="66"/>
      <c r="C41" s="69"/>
      <c r="D41" s="72"/>
      <c r="E41" s="23" t="s">
        <v>104</v>
      </c>
      <c r="F41" s="19" t="str">
        <f>IF(F40="","",IF(F40&gt;F49,20,IF(F40&lt;F49,0,IF(F40=F49,10,))))</f>
        <v/>
      </c>
      <c r="G41" s="19" t="str">
        <f t="shared" ref="G41:I41" si="22">IF(G40="","",IF(G40&gt;G49,20,IF(G40&lt;G49,0,IF(G40=G49,10,))))</f>
        <v/>
      </c>
      <c r="H41" s="19" t="str">
        <f t="shared" si="22"/>
        <v/>
      </c>
      <c r="I41" s="19" t="str">
        <f t="shared" si="22"/>
        <v/>
      </c>
      <c r="J41" s="19" t="str">
        <f>IF(J40="","",IF(J40&gt;J49,20,IF(J40&lt;J49,0,IF(J40=J49,10,))))</f>
        <v/>
      </c>
      <c r="K41" s="19" t="str">
        <f t="shared" ref="K41" si="23">IF(K40="","",IF(K40&gt;K49,20,IF(K40&lt;K49,0,IF(K40=K49,10,))))</f>
        <v/>
      </c>
      <c r="L41" s="19" t="str">
        <f>IF(L40="","",IF(L40&gt;L49,50,IF(L40&lt;L49,0,IF(L40=L49,25,))))</f>
        <v/>
      </c>
      <c r="M41" s="22"/>
      <c r="N41" s="22"/>
      <c r="O41" s="22"/>
    </row>
    <row r="42" spans="1:17">
      <c r="A42" s="21"/>
      <c r="B42" s="66"/>
      <c r="C42" s="69"/>
      <c r="D42" s="72"/>
      <c r="F42" s="22"/>
      <c r="G42" s="21"/>
      <c r="H42" s="21"/>
      <c r="I42" s="21"/>
      <c r="J42" s="21"/>
      <c r="K42" s="21"/>
      <c r="L42" s="22"/>
      <c r="M42" s="22"/>
      <c r="N42" s="22"/>
      <c r="O42" s="22"/>
      <c r="P42" s="22"/>
      <c r="Q42" s="34"/>
    </row>
    <row r="43" spans="1:17">
      <c r="A43" s="21"/>
      <c r="B43" s="66"/>
      <c r="C43" s="69"/>
      <c r="D43" s="72"/>
      <c r="F43" s="22"/>
      <c r="G43" s="21"/>
      <c r="H43" s="21"/>
      <c r="I43" s="21"/>
      <c r="J43" s="21"/>
      <c r="K43" s="21"/>
      <c r="L43" s="22"/>
      <c r="M43" s="22"/>
      <c r="N43" s="22"/>
      <c r="O43" s="22"/>
      <c r="P43" s="22"/>
      <c r="Q43" s="34"/>
    </row>
    <row r="44" spans="1:17">
      <c r="F44" s="18"/>
    </row>
    <row r="45" spans="1:17" ht="22">
      <c r="B45" s="65" t="s">
        <v>1</v>
      </c>
      <c r="C45" s="68" t="s">
        <v>3</v>
      </c>
      <c r="D45" s="71" t="s">
        <v>4</v>
      </c>
      <c r="F45" s="17" t="s">
        <v>96</v>
      </c>
      <c r="G45" s="17" t="s">
        <v>97</v>
      </c>
      <c r="H45" s="17" t="s">
        <v>98</v>
      </c>
      <c r="I45" s="17" t="s">
        <v>99</v>
      </c>
      <c r="J45" s="17" t="s">
        <v>100</v>
      </c>
      <c r="K45" s="17" t="s">
        <v>101</v>
      </c>
      <c r="L45" s="17" t="s">
        <v>102</v>
      </c>
      <c r="M45" s="17" t="s">
        <v>103</v>
      </c>
      <c r="N45" s="17" t="s">
        <v>104</v>
      </c>
      <c r="O45" s="17" t="s">
        <v>105</v>
      </c>
      <c r="P45" s="31" t="s">
        <v>106</v>
      </c>
      <c r="Q45" s="17" t="s">
        <v>107</v>
      </c>
    </row>
    <row r="46" spans="1:17">
      <c r="A46" s="74" t="s">
        <v>93</v>
      </c>
      <c r="B46" s="64" t="str">
        <f>Einteilung!K56</f>
        <v/>
      </c>
      <c r="C46" s="64" t="str">
        <f>Einteilung!L56</f>
        <v/>
      </c>
      <c r="D46" s="64" t="str">
        <f>Einteilung!M56</f>
        <v/>
      </c>
      <c r="F46" s="19"/>
      <c r="G46" s="19"/>
      <c r="H46" s="19"/>
      <c r="I46" s="19"/>
      <c r="J46" s="19"/>
      <c r="K46" s="19"/>
      <c r="L46" s="19" t="str">
        <f>IF(P46=0,"",SUM(F46:K46)+(P46*D46))</f>
        <v/>
      </c>
      <c r="M46" s="19" t="str">
        <f>IF(P46=0,"",L46/P46)</f>
        <v/>
      </c>
      <c r="N46" s="96" t="str">
        <f>IF(OR(P46&gt;0,P47&gt;0,P48&gt;0),SUM(F50:L50),"")</f>
        <v/>
      </c>
      <c r="O46" s="96" t="str">
        <f>IF(OR(P46&gt;0,P47&gt;0,P48&gt;0),L49+N46,"")</f>
        <v/>
      </c>
      <c r="P46" s="19">
        <f>COUNTIF(F46:K46,"&gt;0")</f>
        <v>0</v>
      </c>
      <c r="Q46" s="95" t="str">
        <f>IF(AND(P46=0,P47=0,P48=0),"",O46/(SUM(P46:P48)))</f>
        <v/>
      </c>
    </row>
    <row r="47" spans="1:17">
      <c r="A47" s="75" t="str">
        <f>Einteilung!T72</f>
        <v/>
      </c>
      <c r="B47" s="64" t="str">
        <f>Einteilung!K57</f>
        <v/>
      </c>
      <c r="C47" s="64" t="str">
        <f>Einteilung!L57</f>
        <v/>
      </c>
      <c r="D47" s="64" t="str">
        <f>Einteilung!M57</f>
        <v/>
      </c>
      <c r="F47" s="19"/>
      <c r="G47" s="19"/>
      <c r="H47" s="19"/>
      <c r="I47" s="19"/>
      <c r="J47" s="19"/>
      <c r="K47" s="19"/>
      <c r="L47" s="19" t="str">
        <f>IF(P47=0,"",SUM(F47:K47)+(P47*D47))</f>
        <v/>
      </c>
      <c r="M47" s="19" t="str">
        <f t="shared" ref="M47:M48" si="24">IF(P47=0,"",L47/P47)</f>
        <v/>
      </c>
      <c r="N47" s="97"/>
      <c r="O47" s="97"/>
      <c r="P47" s="19">
        <f t="shared" ref="P47:P48" si="25">COUNTIF(F47:K47,"&gt;0")</f>
        <v>0</v>
      </c>
      <c r="Q47" s="95"/>
    </row>
    <row r="48" spans="1:17" ht="15" thickBot="1">
      <c r="A48" s="20"/>
      <c r="B48" s="64" t="str">
        <f>Einteilung!K58</f>
        <v/>
      </c>
      <c r="C48" s="64" t="str">
        <f>Einteilung!L58</f>
        <v/>
      </c>
      <c r="D48" s="64" t="str">
        <f>Einteilung!M58</f>
        <v/>
      </c>
      <c r="F48" s="25"/>
      <c r="G48" s="25"/>
      <c r="H48" s="25"/>
      <c r="I48" s="25"/>
      <c r="J48" s="25"/>
      <c r="K48" s="25"/>
      <c r="L48" s="29" t="str">
        <f>IF(P48=0,"",SUM(F48:K48)+(P48*D48))</f>
        <v/>
      </c>
      <c r="M48" s="19" t="str">
        <f t="shared" si="24"/>
        <v/>
      </c>
      <c r="N48" s="98"/>
      <c r="O48" s="98"/>
      <c r="P48" s="19">
        <f t="shared" si="25"/>
        <v>0</v>
      </c>
      <c r="Q48" s="95"/>
    </row>
    <row r="49" spans="1:17" ht="15" thickTop="1">
      <c r="A49" s="21"/>
      <c r="B49" s="66"/>
      <c r="C49" s="69"/>
      <c r="D49" s="72"/>
      <c r="E49" s="23" t="s">
        <v>102</v>
      </c>
      <c r="F49" s="30" t="str">
        <f>IF(AND(F46="",F47="",F48=""),"",IF(AND(F46&gt;0,F47&gt;0),(F46+F47+$D$46+$D$47),IF(AND(F46&gt;0,F48&gt;0),(F46+F48+$D$46+$D$48),IF(AND(F47&gt;0,F48&gt;0),(F47+F48+$D$47+$D$48),))))</f>
        <v/>
      </c>
      <c r="G49" s="38" t="str">
        <f>IF(AND(G46="",G47="",G48=""),"",IF(AND(G46&gt;0,G47&gt;0),(G46+G47+$D$46+$D$47),IF(AND(G46&gt;0,G48&gt;0),(G46+G48+$D$46+$D$48),IF(AND(G47&gt;0,G48&gt;0),(G47+G48+$D$47+$D$48),))))</f>
        <v/>
      </c>
      <c r="H49" s="38" t="str">
        <f>IF(AND(H46="",H47="",H48=""),"",IF(AND(H46&gt;0,H47&gt;0),(H46+H47+$D$46+$D$47),IF(AND(H46&gt;0,H48&gt;0),(H46+H48+$D$46+$D$48),IF(AND(H47&gt;0,H48&gt;0),(H47+H48+$D$47+$D$48),))))</f>
        <v/>
      </c>
      <c r="I49" s="38" t="str">
        <f t="shared" ref="I49:K49" si="26">IF(AND(I46="",I47="",I48=""),"",IF(AND(I46&gt;0,I47&gt;0),(I46+I47+$D$46+$D$47),IF(AND(I46&gt;0,I48&gt;0),(I46+I48+$D$46+$D$48),IF(AND(I47&gt;0,I48&gt;0),(I47+I48+$D$47+$D$48),))))</f>
        <v/>
      </c>
      <c r="J49" s="38" t="str">
        <f t="shared" si="26"/>
        <v/>
      </c>
      <c r="K49" s="38" t="str">
        <f t="shared" si="26"/>
        <v/>
      </c>
      <c r="L49" s="27" t="str">
        <f>IF(AND(P46=0,P47=0,P48=0),"",SUM(L46:L48))</f>
        <v/>
      </c>
      <c r="M49" s="22"/>
      <c r="N49" s="22"/>
      <c r="O49" s="22"/>
    </row>
    <row r="50" spans="1:17">
      <c r="A50" s="21"/>
      <c r="B50" s="66"/>
      <c r="C50" s="69"/>
      <c r="D50" s="72"/>
      <c r="E50" s="23" t="s">
        <v>104</v>
      </c>
      <c r="F50" s="19" t="str">
        <f>IF(F49="","",IF(F40&gt;F49,0,IF(F40&lt;F49,20,IF(F40=F49,10,))))</f>
        <v/>
      </c>
      <c r="G50" s="19" t="str">
        <f t="shared" ref="G50:H50" si="27">IF(G49="","",IF(G40&gt;G49,0,IF(G40&lt;G49,20,IF(G40=G49,10,))))</f>
        <v/>
      </c>
      <c r="H50" s="19" t="str">
        <f t="shared" si="27"/>
        <v/>
      </c>
      <c r="I50" s="19" t="str">
        <f>IF(I49="","",IF(I40&gt;I49,0,IF(I40&lt;I49,20,IF(I40=I49,10,))))</f>
        <v/>
      </c>
      <c r="J50" s="19" t="str">
        <f t="shared" ref="J50:K50" si="28">IF(J49="","",IF(J40&gt;J49,0,IF(J40&lt;J49,20,IF(J40=J49,10,))))</f>
        <v/>
      </c>
      <c r="K50" s="19" t="str">
        <f t="shared" si="28"/>
        <v/>
      </c>
      <c r="L50" s="19" t="str">
        <f>IF(L49="","",IF(L40&gt;L49,0,IF(L40&lt;L49,50,IF(L40=L49,25,))))</f>
        <v/>
      </c>
      <c r="M50" s="22"/>
      <c r="N50" s="22"/>
      <c r="O50" s="22"/>
    </row>
    <row r="51" spans="1:17">
      <c r="A51" s="21"/>
      <c r="B51" s="66"/>
      <c r="C51" s="69"/>
      <c r="D51" s="72"/>
      <c r="F51" s="22"/>
      <c r="G51" s="21"/>
      <c r="H51" s="21"/>
      <c r="I51" s="21"/>
      <c r="J51" s="21"/>
      <c r="K51" s="21"/>
      <c r="L51" s="22"/>
      <c r="M51" s="22"/>
      <c r="N51" s="22"/>
      <c r="O51" s="22"/>
      <c r="P51" s="22"/>
      <c r="Q51" s="34"/>
    </row>
    <row r="52" spans="1:17">
      <c r="A52" s="21"/>
      <c r="B52" s="66"/>
      <c r="C52" s="69"/>
      <c r="D52" s="72"/>
      <c r="F52" s="22"/>
      <c r="G52" s="21"/>
      <c r="H52" s="21"/>
      <c r="I52" s="21"/>
      <c r="J52" s="21"/>
      <c r="K52" s="21"/>
      <c r="L52" s="22"/>
      <c r="M52" s="22"/>
      <c r="N52" s="22"/>
      <c r="O52" s="22"/>
      <c r="P52" s="22"/>
      <c r="Q52" s="34"/>
    </row>
    <row r="53" spans="1:17">
      <c r="F53" s="18"/>
    </row>
    <row r="54" spans="1:17" ht="22">
      <c r="B54" s="65" t="s">
        <v>1</v>
      </c>
      <c r="C54" s="68" t="s">
        <v>3</v>
      </c>
      <c r="D54" s="71" t="s">
        <v>4</v>
      </c>
      <c r="F54" s="17" t="s">
        <v>96</v>
      </c>
      <c r="G54" s="17" t="s">
        <v>97</v>
      </c>
      <c r="H54" s="17" t="s">
        <v>98</v>
      </c>
      <c r="I54" s="17" t="s">
        <v>99</v>
      </c>
      <c r="J54" s="17" t="s">
        <v>100</v>
      </c>
      <c r="K54" s="17" t="s">
        <v>101</v>
      </c>
      <c r="L54" s="17" t="s">
        <v>102</v>
      </c>
      <c r="M54" s="17" t="s">
        <v>103</v>
      </c>
      <c r="N54" s="17" t="s">
        <v>104</v>
      </c>
      <c r="O54" s="17" t="s">
        <v>105</v>
      </c>
      <c r="P54" s="31" t="s">
        <v>106</v>
      </c>
      <c r="Q54" s="17" t="s">
        <v>107</v>
      </c>
    </row>
    <row r="55" spans="1:17">
      <c r="A55" s="74" t="s">
        <v>94</v>
      </c>
      <c r="B55" s="64" t="str">
        <f>Einteilung!K59</f>
        <v/>
      </c>
      <c r="C55" s="64" t="str">
        <f>Einteilung!L59</f>
        <v/>
      </c>
      <c r="D55" s="64" t="str">
        <f>Einteilung!M59</f>
        <v/>
      </c>
      <c r="F55" s="19"/>
      <c r="G55" s="19"/>
      <c r="H55" s="19"/>
      <c r="I55" s="19"/>
      <c r="J55" s="19"/>
      <c r="K55" s="19"/>
      <c r="L55" s="19" t="str">
        <f>IF(P55=0,"",SUM(F55:K55)+(P55*D55))</f>
        <v/>
      </c>
      <c r="M55" s="33" t="str">
        <f>IF(P55=0,"",L55/P55)</f>
        <v/>
      </c>
      <c r="N55" s="96" t="str">
        <f>IF(OR(P55&gt;0,P56&gt;0,P57&gt;0),SUM(F59:L59),"")</f>
        <v/>
      </c>
      <c r="O55" s="96" t="str">
        <f>IF(OR(P55&gt;0,P56&gt;0,P57&gt;0),L58+N55,"")</f>
        <v/>
      </c>
      <c r="P55" s="19">
        <f>COUNTIF(F55:K55,"&gt;0")</f>
        <v>0</v>
      </c>
      <c r="Q55" s="95" t="str">
        <f>IF(AND(P55=0,P56=0,P57=0),"",O55/(SUM(P55:P57)))</f>
        <v/>
      </c>
    </row>
    <row r="56" spans="1:17">
      <c r="A56" s="75" t="str">
        <f>Einteilung!T73</f>
        <v/>
      </c>
      <c r="B56" s="64" t="str">
        <f>Einteilung!K60</f>
        <v/>
      </c>
      <c r="C56" s="64" t="str">
        <f>Einteilung!L60</f>
        <v/>
      </c>
      <c r="D56" s="64" t="str">
        <f>Einteilung!M60</f>
        <v/>
      </c>
      <c r="F56" s="19"/>
      <c r="G56" s="19"/>
      <c r="H56" s="19"/>
      <c r="I56" s="19"/>
      <c r="J56" s="19"/>
      <c r="K56" s="19"/>
      <c r="L56" s="19" t="str">
        <f t="shared" ref="L56:L57" si="29">IF(P56=0,"",SUM(F56:K56)+(P56*D56))</f>
        <v/>
      </c>
      <c r="M56" s="33" t="str">
        <f t="shared" ref="M56:M57" si="30">IF(P56=0,"",L56/P56)</f>
        <v/>
      </c>
      <c r="N56" s="97"/>
      <c r="O56" s="97"/>
      <c r="P56" s="19">
        <f t="shared" ref="P56:P57" si="31">COUNTIF(F56:K56,"&gt;0")</f>
        <v>0</v>
      </c>
      <c r="Q56" s="95"/>
    </row>
    <row r="57" spans="1:17" ht="15" thickBot="1">
      <c r="A57" s="20"/>
      <c r="B57" s="64" t="str">
        <f>Einteilung!K61</f>
        <v/>
      </c>
      <c r="C57" s="64" t="str">
        <f>Einteilung!L61</f>
        <v/>
      </c>
      <c r="D57" s="64" t="str">
        <f>Einteilung!M61</f>
        <v/>
      </c>
      <c r="F57" s="25"/>
      <c r="G57" s="25"/>
      <c r="H57" s="25"/>
      <c r="I57" s="25"/>
      <c r="J57" s="25"/>
      <c r="K57" s="25"/>
      <c r="L57" s="19" t="str">
        <f t="shared" si="29"/>
        <v/>
      </c>
      <c r="M57" s="33" t="str">
        <f t="shared" si="30"/>
        <v/>
      </c>
      <c r="N57" s="98"/>
      <c r="O57" s="98"/>
      <c r="P57" s="19">
        <f t="shared" si="31"/>
        <v>0</v>
      </c>
      <c r="Q57" s="95"/>
    </row>
    <row r="58" spans="1:17" ht="15" thickTop="1">
      <c r="A58" s="21"/>
      <c r="B58" s="66"/>
      <c r="C58" s="69"/>
      <c r="D58" s="72"/>
      <c r="E58" s="23" t="s">
        <v>102</v>
      </c>
      <c r="F58" s="30" t="str">
        <f>IF(AND(F55="",F56="",F57=""),"",IF(AND(F55&gt;0,F56&gt;0),(F55+F56+$D$55+$D$56),IF(AND(F55&gt;0,F57&gt;0),(F55+F57+$D$55+$D$57),IF(AND(F56&gt;0,F57&gt;0),(F56+F57+$D$56+$D$57)))))</f>
        <v/>
      </c>
      <c r="G58" s="38" t="str">
        <f t="shared" ref="G58:K58" si="32">IF(AND(G55="",G56="",G57=""),"",IF(AND(G55&gt;0,G56&gt;0),(G55+G56+$D$55+$D$56),IF(AND(G55&gt;0,G57&gt;0),(G55+G57+$D$55+$D$57),IF(AND(G56&gt;0,G57&gt;0),(G56+G57+$D$56+$D$57)))))</f>
        <v/>
      </c>
      <c r="H58" s="38" t="str">
        <f t="shared" si="32"/>
        <v/>
      </c>
      <c r="I58" s="38" t="str">
        <f t="shared" si="32"/>
        <v/>
      </c>
      <c r="J58" s="38" t="str">
        <f t="shared" si="32"/>
        <v/>
      </c>
      <c r="K58" s="38" t="str">
        <f t="shared" si="32"/>
        <v/>
      </c>
      <c r="L58" s="27" t="str">
        <f>IF(AND(P55=0,P56=0,P57=0),"",SUM(L55:L57))</f>
        <v/>
      </c>
      <c r="M58" s="22"/>
      <c r="N58" s="22"/>
      <c r="O58" s="22"/>
    </row>
    <row r="59" spans="1:17">
      <c r="A59" s="21"/>
      <c r="B59" s="66"/>
      <c r="C59" s="69"/>
      <c r="D59" s="72"/>
      <c r="E59" s="23" t="s">
        <v>104</v>
      </c>
      <c r="F59" s="19" t="str">
        <f>IF(F58="","",IF(F58&gt;F67,20,IF(F58&lt;F67,0,IF(F58=F67,10,))))</f>
        <v/>
      </c>
      <c r="G59" s="19" t="str">
        <f t="shared" ref="G59:I59" si="33">IF(G58="","",IF(G58&gt;G67,20,IF(G58&lt;G67,0,IF(G58=G67,10,))))</f>
        <v/>
      </c>
      <c r="H59" s="19" t="str">
        <f t="shared" si="33"/>
        <v/>
      </c>
      <c r="I59" s="19" t="str">
        <f t="shared" si="33"/>
        <v/>
      </c>
      <c r="J59" s="19" t="str">
        <f>IF(J58="","",IF(J58&gt;J67,20,IF(J58&lt;J67,0,IF(J58=J67,10,))))</f>
        <v/>
      </c>
      <c r="K59" s="19" t="str">
        <f t="shared" ref="K59" si="34">IF(K58="","",IF(K58&gt;K67,20,IF(K58&lt;K67,0,IF(K58=K67,10,))))</f>
        <v/>
      </c>
      <c r="L59" s="19" t="str">
        <f>IF(L58="","",IF(L58&gt;L67,50,IF(L58&lt;L67,0,IF(L58=L67,25,))))</f>
        <v/>
      </c>
      <c r="M59" s="22"/>
      <c r="N59" s="22"/>
      <c r="O59" s="22"/>
    </row>
    <row r="60" spans="1:17">
      <c r="A60" s="21"/>
      <c r="B60" s="66"/>
      <c r="C60" s="69"/>
      <c r="D60" s="72"/>
      <c r="F60" s="22"/>
      <c r="G60" s="21"/>
      <c r="H60" s="21"/>
      <c r="I60" s="21"/>
      <c r="J60" s="21"/>
      <c r="K60" s="21"/>
      <c r="L60" s="22"/>
      <c r="M60" s="22"/>
      <c r="N60" s="22"/>
      <c r="O60" s="22"/>
      <c r="P60" s="22"/>
      <c r="Q60" s="34"/>
    </row>
    <row r="61" spans="1:17">
      <c r="A61" s="21"/>
      <c r="B61" s="66"/>
      <c r="C61" s="69"/>
      <c r="D61" s="72"/>
      <c r="F61" s="22"/>
      <c r="G61" s="21"/>
      <c r="H61" s="21"/>
      <c r="I61" s="21"/>
      <c r="J61" s="21"/>
      <c r="K61" s="21"/>
      <c r="L61" s="22"/>
      <c r="M61" s="22"/>
      <c r="N61" s="22"/>
      <c r="O61" s="22"/>
      <c r="P61" s="22"/>
      <c r="Q61" s="34"/>
    </row>
    <row r="62" spans="1:17">
      <c r="F62" s="18"/>
    </row>
    <row r="63" spans="1:17" ht="22">
      <c r="B63" s="65" t="s">
        <v>1</v>
      </c>
      <c r="C63" s="68" t="s">
        <v>3</v>
      </c>
      <c r="D63" s="71" t="s">
        <v>4</v>
      </c>
      <c r="F63" s="17" t="s">
        <v>96</v>
      </c>
      <c r="G63" s="17" t="s">
        <v>97</v>
      </c>
      <c r="H63" s="17" t="s">
        <v>98</v>
      </c>
      <c r="I63" s="17" t="s">
        <v>99</v>
      </c>
      <c r="J63" s="17" t="s">
        <v>100</v>
      </c>
      <c r="K63" s="17" t="s">
        <v>101</v>
      </c>
      <c r="L63" s="17" t="s">
        <v>102</v>
      </c>
      <c r="M63" s="17" t="s">
        <v>103</v>
      </c>
      <c r="N63" s="17" t="s">
        <v>104</v>
      </c>
      <c r="O63" s="17" t="s">
        <v>105</v>
      </c>
      <c r="P63" s="31" t="s">
        <v>106</v>
      </c>
      <c r="Q63" s="17" t="s">
        <v>107</v>
      </c>
    </row>
    <row r="64" spans="1:17">
      <c r="A64" s="74" t="s">
        <v>95</v>
      </c>
      <c r="B64" s="64" t="str">
        <f>Einteilung!K62</f>
        <v/>
      </c>
      <c r="C64" s="64" t="str">
        <f>Einteilung!L62</f>
        <v/>
      </c>
      <c r="D64" s="64" t="str">
        <f>Einteilung!M62</f>
        <v/>
      </c>
      <c r="F64" s="19"/>
      <c r="G64" s="19"/>
      <c r="H64" s="19"/>
      <c r="I64" s="19"/>
      <c r="J64" s="19"/>
      <c r="K64" s="19"/>
      <c r="L64" s="19" t="str">
        <f>IF(P64=0,"",SUM(F64:K64)+(P64*D64))</f>
        <v/>
      </c>
      <c r="M64" s="19" t="str">
        <f>IF(P64=0,"",L64/P64)</f>
        <v/>
      </c>
      <c r="N64" s="96" t="str">
        <f>IF(OR(P64&gt;0,P65&gt;0,P66&gt;0),SUM(F68:L68),"")</f>
        <v/>
      </c>
      <c r="O64" s="96" t="str">
        <f>IF(OR(P64&gt;0,P65&gt;0,P66&gt;0),L67+N64,"")</f>
        <v/>
      </c>
      <c r="P64" s="19">
        <f>COUNTIF(F64:K64,"&gt;0")</f>
        <v>0</v>
      </c>
      <c r="Q64" s="95" t="str">
        <f>IF(AND(P64=0,P65=0,P66=0),"",O64/(SUM(P64:P66)))</f>
        <v/>
      </c>
    </row>
    <row r="65" spans="1:17">
      <c r="A65" s="75" t="str">
        <f>Einteilung!T74</f>
        <v/>
      </c>
      <c r="B65" s="64" t="str">
        <f>Einteilung!K63</f>
        <v/>
      </c>
      <c r="C65" s="64" t="str">
        <f>Einteilung!L63</f>
        <v/>
      </c>
      <c r="D65" s="64" t="str">
        <f>Einteilung!M63</f>
        <v/>
      </c>
      <c r="F65" s="19"/>
      <c r="G65" s="19"/>
      <c r="H65" s="19"/>
      <c r="I65" s="19"/>
      <c r="J65" s="19"/>
      <c r="K65" s="19"/>
      <c r="L65" s="19" t="str">
        <f>IF(P65=0,"",SUM(F65:K65)+(P65*D65))</f>
        <v/>
      </c>
      <c r="M65" s="19" t="str">
        <f t="shared" ref="M65:M66" si="35">IF(P65=0,"",L65/P65)</f>
        <v/>
      </c>
      <c r="N65" s="97"/>
      <c r="O65" s="97"/>
      <c r="P65" s="19">
        <f t="shared" ref="P65:P66" si="36">COUNTIF(F65:K65,"&gt;0")</f>
        <v>0</v>
      </c>
      <c r="Q65" s="95"/>
    </row>
    <row r="66" spans="1:17" ht="15" thickBot="1">
      <c r="A66" s="20"/>
      <c r="B66" s="64" t="str">
        <f>Einteilung!K64</f>
        <v/>
      </c>
      <c r="C66" s="64" t="str">
        <f>Einteilung!L64</f>
        <v/>
      </c>
      <c r="D66" s="64" t="str">
        <f>Einteilung!M64</f>
        <v/>
      </c>
      <c r="F66" s="25"/>
      <c r="G66" s="25"/>
      <c r="H66" s="25"/>
      <c r="I66" s="25"/>
      <c r="J66" s="25"/>
      <c r="K66" s="25"/>
      <c r="L66" s="29" t="str">
        <f>IF(P66=0,"",SUM(F66:K66)+(P66*D66))</f>
        <v/>
      </c>
      <c r="M66" s="19" t="str">
        <f t="shared" si="35"/>
        <v/>
      </c>
      <c r="N66" s="98"/>
      <c r="O66" s="98"/>
      <c r="P66" s="19">
        <f t="shared" si="36"/>
        <v>0</v>
      </c>
      <c r="Q66" s="95"/>
    </row>
    <row r="67" spans="1:17" ht="15" thickTop="1">
      <c r="E67" s="23" t="s">
        <v>102</v>
      </c>
      <c r="F67" s="30" t="str">
        <f>IF(AND(F64="",F65="",F66=""),"",IF(AND(F64&gt;0,F65&gt;0),(F64+F65+$D$64+$D$65),IF(AND(F64&gt;0,F66&gt;0),(F64+F66+$D$64+$D$66),IF(AND(F65&gt;0,F66&gt;0),(F65+F66+$D$65+$D$66),))))</f>
        <v/>
      </c>
      <c r="G67" s="38" t="str">
        <f t="shared" ref="G67:K67" si="37">IF(AND(G64="",G65="",G66=""),"",IF(AND(G64&gt;0,G65&gt;0),(G64+G65+$D$64+$D$65),IF(AND(G64&gt;0,G66&gt;0),(G64+G66+$D$64+$D$66),IF(AND(G65&gt;0,G66&gt;0),(G65+G66+$D$65+$D$66),))))</f>
        <v/>
      </c>
      <c r="H67" s="38" t="str">
        <f t="shared" si="37"/>
        <v/>
      </c>
      <c r="I67" s="38" t="str">
        <f t="shared" si="37"/>
        <v/>
      </c>
      <c r="J67" s="38" t="str">
        <f t="shared" si="37"/>
        <v/>
      </c>
      <c r="K67" s="38" t="str">
        <f t="shared" si="37"/>
        <v/>
      </c>
      <c r="L67" s="27" t="str">
        <f>IF(AND(P64=0,P65=0,P66=0),"",SUM(L64:L66))</f>
        <v/>
      </c>
      <c r="M67" s="22"/>
      <c r="N67" s="22"/>
      <c r="O67" s="22"/>
    </row>
    <row r="68" spans="1:17">
      <c r="E68" s="23" t="s">
        <v>104</v>
      </c>
      <c r="F68" s="19" t="str">
        <f>IF(F67="","",IF(F58&gt;F67,0,IF(F58&lt;F67,20,IF(F58=F67,10,))))</f>
        <v/>
      </c>
      <c r="G68" s="19" t="str">
        <f t="shared" ref="G68:H68" si="38">IF(G67="","",IF(G58&gt;G67,0,IF(G58&lt;G67,20,IF(G58=G67,10,))))</f>
        <v/>
      </c>
      <c r="H68" s="19" t="str">
        <f t="shared" si="38"/>
        <v/>
      </c>
      <c r="I68" s="19" t="str">
        <f>IF(I67="","",IF(I58&gt;I67,0,IF(I58&lt;I67,20,IF(I58=I67,10,))))</f>
        <v/>
      </c>
      <c r="J68" s="19" t="str">
        <f t="shared" ref="J68:K68" si="39">IF(J67="","",IF(J58&gt;J67,0,IF(J58&lt;J67,20,IF(J58=J67,10,))))</f>
        <v/>
      </c>
      <c r="K68" s="19" t="str">
        <f t="shared" si="39"/>
        <v/>
      </c>
      <c r="L68" s="19" t="str">
        <f>IF(L67="","",IF(L58&gt;L67,0,IF(L58&lt;L67,50,IF(L58=L67,25,))))</f>
        <v/>
      </c>
      <c r="M68" s="22"/>
      <c r="N68" s="22"/>
      <c r="O68" s="22"/>
    </row>
  </sheetData>
  <customSheetViews>
    <customSheetView guid="{7603320A-D9DD-42C4-AEF2-A3CC8B1951AB}" showPageBreaks="1">
      <selection activeCell="M69" sqref="M69"/>
      <pageSetup paperSize="9" orientation="landscape"/>
    </customSheetView>
  </customSheetViews>
  <mergeCells count="24">
    <mergeCell ref="Q64:Q66"/>
    <mergeCell ref="N20:N22"/>
    <mergeCell ref="O20:O22"/>
    <mergeCell ref="N29:N31"/>
    <mergeCell ref="O29:O31"/>
    <mergeCell ref="N37:N39"/>
    <mergeCell ref="O37:O39"/>
    <mergeCell ref="N46:N48"/>
    <mergeCell ref="O46:O48"/>
    <mergeCell ref="N55:N57"/>
    <mergeCell ref="O55:O57"/>
    <mergeCell ref="N64:N66"/>
    <mergeCell ref="O64:O66"/>
    <mergeCell ref="Q20:Q22"/>
    <mergeCell ref="Q29:Q31"/>
    <mergeCell ref="Q37:Q39"/>
    <mergeCell ref="Q46:Q48"/>
    <mergeCell ref="Q55:Q57"/>
    <mergeCell ref="N2:N4"/>
    <mergeCell ref="O2:O4"/>
    <mergeCell ref="N11:N13"/>
    <mergeCell ref="O11:O13"/>
    <mergeCell ref="Q2:Q4"/>
    <mergeCell ref="Q11:Q13"/>
  </mergeCells>
  <pageMargins left="0.70866141732283472" right="0.70866141732283472" top="0.78740157480314965" bottom="0.78740157480314965" header="0.31496062992125984" footer="0.31496062992125984"/>
  <pageSetup paperSize="9"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workbookViewId="0">
      <selection activeCell="I37" sqref="I37:K37"/>
    </sheetView>
  </sheetViews>
  <sheetFormatPr baseColWidth="10" defaultRowHeight="14" x14ac:dyDescent="0"/>
  <cols>
    <col min="1" max="1" width="8.6640625" style="16" customWidth="1"/>
    <col min="2" max="2" width="15.6640625" style="67" customWidth="1"/>
    <col min="3" max="3" width="15.6640625" style="70" customWidth="1"/>
    <col min="4" max="4" width="4.6640625" style="73" customWidth="1"/>
    <col min="5" max="11" width="7.6640625" style="16" customWidth="1"/>
    <col min="12" max="15" width="7.6640625" style="18" customWidth="1"/>
    <col min="16" max="16" width="10.83203125" style="18"/>
    <col min="17" max="17" width="9" style="18" customWidth="1"/>
    <col min="18" max="16384" width="10.83203125" style="16"/>
  </cols>
  <sheetData>
    <row r="1" spans="1:17" ht="22">
      <c r="B1" s="65" t="s">
        <v>1</v>
      </c>
      <c r="C1" s="68" t="s">
        <v>3</v>
      </c>
      <c r="D1" s="71" t="s">
        <v>4</v>
      </c>
      <c r="F1" s="17" t="s">
        <v>96</v>
      </c>
      <c r="G1" s="17" t="s">
        <v>97</v>
      </c>
      <c r="H1" s="17" t="s">
        <v>98</v>
      </c>
      <c r="I1" s="17" t="s">
        <v>99</v>
      </c>
      <c r="J1" s="17" t="s">
        <v>100</v>
      </c>
      <c r="K1" s="17" t="s">
        <v>101</v>
      </c>
      <c r="L1" s="17" t="s">
        <v>102</v>
      </c>
      <c r="M1" s="17" t="s">
        <v>103</v>
      </c>
      <c r="N1" s="17" t="s">
        <v>104</v>
      </c>
      <c r="O1" s="17" t="s">
        <v>105</v>
      </c>
      <c r="P1" s="31" t="s">
        <v>106</v>
      </c>
      <c r="Q1" s="17" t="s">
        <v>107</v>
      </c>
    </row>
    <row r="2" spans="1:17">
      <c r="A2" s="74" t="s">
        <v>88</v>
      </c>
      <c r="B2" s="64" t="str">
        <f>Einteilung!N41</f>
        <v>Fehr</v>
      </c>
      <c r="C2" s="64" t="str">
        <f>Einteilung!O41</f>
        <v>Patrick</v>
      </c>
      <c r="D2" s="64">
        <f>Einteilung!P41</f>
        <v>18</v>
      </c>
      <c r="F2" s="19"/>
      <c r="G2" s="19"/>
      <c r="H2" s="19"/>
      <c r="I2" s="19"/>
      <c r="J2" s="19"/>
      <c r="K2" s="19"/>
      <c r="L2" s="19" t="str">
        <f>IF(P2=0,"",SUM(F2:K2)+(P2*D2))</f>
        <v/>
      </c>
      <c r="M2" s="36" t="str">
        <f>IF(P2=0,"",L2/P2)</f>
        <v/>
      </c>
      <c r="N2" s="96">
        <f>IF(OR(P2&gt;0,P3&gt;0,P4&gt;0),SUM(F6:L6),"")</f>
        <v>150</v>
      </c>
      <c r="O2" s="96">
        <f>IF(OR(P2&gt;0,P3&gt;0,P4&gt;0),L5+N2,"")</f>
        <v>2602</v>
      </c>
      <c r="P2" s="19">
        <f>COUNTIF(F2:K2,"&gt;0")</f>
        <v>0</v>
      </c>
      <c r="Q2" s="95">
        <f>IF(AND(P2=0,P3=0,P4=0),"",O2/(SUM(P2:P4)))</f>
        <v>216.83333333333334</v>
      </c>
    </row>
    <row r="3" spans="1:17">
      <c r="A3" s="75" t="str">
        <f>Einteilung!U67</f>
        <v>BVR</v>
      </c>
      <c r="B3" s="64" t="str">
        <f>Einteilung!N42</f>
        <v>Bacchi</v>
      </c>
      <c r="C3" s="64" t="str">
        <f>Einteilung!O42</f>
        <v>Pascal</v>
      </c>
      <c r="D3" s="64">
        <f>Einteilung!P42</f>
        <v>11</v>
      </c>
      <c r="F3" s="19">
        <v>221</v>
      </c>
      <c r="G3" s="19">
        <v>179</v>
      </c>
      <c r="H3" s="19">
        <v>178</v>
      </c>
      <c r="I3" s="19">
        <v>205</v>
      </c>
      <c r="J3" s="19">
        <v>178</v>
      </c>
      <c r="K3" s="19">
        <v>159</v>
      </c>
      <c r="L3" s="19">
        <f t="shared" ref="L3:L4" si="0">IF(P3=0,"",SUM(F3:K3)+(P3*D3))</f>
        <v>1186</v>
      </c>
      <c r="M3" s="36">
        <f t="shared" ref="M3:M4" si="1">IF(P3=0,"",L3/P3)</f>
        <v>197.66666666666666</v>
      </c>
      <c r="N3" s="97"/>
      <c r="O3" s="97"/>
      <c r="P3" s="19">
        <f t="shared" ref="P3:P4" si="2">COUNTIF(F3:K3,"&gt;0")</f>
        <v>6</v>
      </c>
      <c r="Q3" s="95"/>
    </row>
    <row r="4" spans="1:17" ht="15" thickBot="1">
      <c r="A4" s="20"/>
      <c r="B4" s="64" t="str">
        <f>Einteilung!N43</f>
        <v>Simeaner</v>
      </c>
      <c r="C4" s="64" t="str">
        <f>Einteilung!O43</f>
        <v>Andreas</v>
      </c>
      <c r="D4" s="64">
        <f>Einteilung!P43</f>
        <v>11</v>
      </c>
      <c r="F4" s="25">
        <v>180</v>
      </c>
      <c r="G4" s="25">
        <v>185</v>
      </c>
      <c r="H4" s="25">
        <v>204</v>
      </c>
      <c r="I4" s="25">
        <v>202</v>
      </c>
      <c r="J4" s="25">
        <v>268</v>
      </c>
      <c r="K4" s="25">
        <v>161</v>
      </c>
      <c r="L4" s="25">
        <f t="shared" si="0"/>
        <v>1266</v>
      </c>
      <c r="M4" s="36">
        <f t="shared" si="1"/>
        <v>211</v>
      </c>
      <c r="N4" s="98"/>
      <c r="O4" s="98"/>
      <c r="P4" s="19">
        <f t="shared" si="2"/>
        <v>6</v>
      </c>
      <c r="Q4" s="95"/>
    </row>
    <row r="5" spans="1:17" ht="15" thickTop="1">
      <c r="A5" s="21"/>
      <c r="B5" s="66"/>
      <c r="C5" s="69"/>
      <c r="D5" s="72"/>
      <c r="E5" s="23" t="s">
        <v>102</v>
      </c>
      <c r="F5" s="38">
        <f>IF(AND(F2="",F3="",F4=""),"",IF(AND(F2&gt;0,F3&gt;0),(F2+F3+$D$2+$D$3),IF(AND(F2&gt;0,F4&gt;0),(F2+F4+$D$2+$D$4),IF(AND(F3&gt;0,F4&gt;0),(F3+F4+$D$3+$D$4)))))</f>
        <v>423</v>
      </c>
      <c r="G5" s="38">
        <f t="shared" ref="G5:K5" si="3">IF(AND(G2="",G3="",G4=""),"",IF(AND(G2&gt;0,G3&gt;0),(G2+G3+$D$2+$D$3),IF(AND(G2&gt;0,G4&gt;0),(G2+G4+$D$2+$D$4),IF(AND(G3&gt;0,G4&gt;0),(G3+G4+$D$3+$D$4)))))</f>
        <v>386</v>
      </c>
      <c r="H5" s="38">
        <f t="shared" si="3"/>
        <v>404</v>
      </c>
      <c r="I5" s="38">
        <f t="shared" si="3"/>
        <v>429</v>
      </c>
      <c r="J5" s="38">
        <f t="shared" si="3"/>
        <v>468</v>
      </c>
      <c r="K5" s="38">
        <f t="shared" si="3"/>
        <v>342</v>
      </c>
      <c r="L5" s="27">
        <f>IF(AND(P2=0,P3=0,P4=0),"",SUM(L2:L4))</f>
        <v>2452</v>
      </c>
      <c r="M5" s="22"/>
      <c r="N5" s="22"/>
      <c r="O5" s="22"/>
    </row>
    <row r="6" spans="1:17">
      <c r="A6" s="21"/>
      <c r="B6" s="66"/>
      <c r="C6" s="69"/>
      <c r="D6" s="72"/>
      <c r="E6" s="23" t="s">
        <v>104</v>
      </c>
      <c r="F6" s="19">
        <f>IF(F5="","",IF(F5&gt;F16,20,IF(F5&lt;F16,0,IF(F5=F16,10,))))</f>
        <v>20</v>
      </c>
      <c r="G6" s="19">
        <f t="shared" ref="G6:K6" si="4">IF(G5="","",IF(G5&gt;G16,20,IF(G5&lt;G16,0,IF(G5=G16,10,))))</f>
        <v>20</v>
      </c>
      <c r="H6" s="19">
        <f t="shared" si="4"/>
        <v>20</v>
      </c>
      <c r="I6" s="19">
        <f t="shared" si="4"/>
        <v>20</v>
      </c>
      <c r="J6" s="19">
        <f t="shared" si="4"/>
        <v>20</v>
      </c>
      <c r="K6" s="19">
        <f t="shared" si="4"/>
        <v>0</v>
      </c>
      <c r="L6" s="19">
        <f>IF(L5="","",IF(L5&gt;L16,50,IF(L5&lt;L16,0,IF(L5=L16,25,))))</f>
        <v>50</v>
      </c>
      <c r="M6" s="22"/>
      <c r="N6" s="22"/>
      <c r="O6" s="22"/>
    </row>
    <row r="7" spans="1:17">
      <c r="A7" s="21"/>
      <c r="B7" s="66"/>
      <c r="C7" s="69"/>
      <c r="D7" s="72"/>
      <c r="E7" s="23"/>
      <c r="F7" s="22"/>
      <c r="G7" s="21"/>
      <c r="H7" s="21"/>
      <c r="I7" s="21"/>
      <c r="J7" s="21"/>
      <c r="K7" s="21"/>
      <c r="L7" s="22"/>
      <c r="M7" s="22"/>
      <c r="N7" s="22"/>
      <c r="O7" s="22"/>
    </row>
    <row r="8" spans="1:17">
      <c r="A8" s="21"/>
      <c r="B8" s="66"/>
      <c r="C8" s="69"/>
      <c r="D8" s="72"/>
      <c r="E8" s="23"/>
      <c r="F8" s="22"/>
      <c r="G8" s="21"/>
      <c r="H8" s="21"/>
      <c r="I8" s="21"/>
      <c r="J8" s="21"/>
      <c r="K8" s="21"/>
      <c r="L8" s="22"/>
      <c r="M8" s="22"/>
      <c r="N8" s="22"/>
      <c r="O8" s="22"/>
    </row>
    <row r="9" spans="1:17">
      <c r="A9" s="21"/>
      <c r="B9" s="66"/>
      <c r="C9" s="69"/>
      <c r="D9" s="72"/>
      <c r="E9" s="23"/>
      <c r="F9" s="22"/>
      <c r="G9" s="21"/>
      <c r="H9" s="21"/>
      <c r="I9" s="21"/>
      <c r="J9" s="21"/>
      <c r="K9" s="21"/>
      <c r="L9" s="22"/>
      <c r="M9" s="22"/>
      <c r="N9" s="22"/>
      <c r="O9" s="22"/>
    </row>
    <row r="10" spans="1:17">
      <c r="A10" s="21"/>
      <c r="B10" s="66"/>
      <c r="C10" s="69"/>
      <c r="D10" s="72"/>
      <c r="E10" s="23"/>
      <c r="F10" s="22"/>
      <c r="G10" s="21"/>
      <c r="H10" s="21"/>
      <c r="I10" s="21"/>
      <c r="J10" s="21"/>
      <c r="K10" s="21"/>
      <c r="L10" s="22"/>
      <c r="M10" s="22"/>
      <c r="N10" s="22"/>
      <c r="O10" s="22"/>
    </row>
    <row r="11" spans="1:17">
      <c r="F11" s="18"/>
    </row>
    <row r="12" spans="1:17" ht="22">
      <c r="B12" s="65" t="s">
        <v>1</v>
      </c>
      <c r="C12" s="68" t="s">
        <v>3</v>
      </c>
      <c r="D12" s="71" t="s">
        <v>4</v>
      </c>
      <c r="F12" s="17" t="s">
        <v>96</v>
      </c>
      <c r="G12" s="17" t="s">
        <v>97</v>
      </c>
      <c r="H12" s="17" t="s">
        <v>98</v>
      </c>
      <c r="I12" s="17" t="s">
        <v>99</v>
      </c>
      <c r="J12" s="17" t="s">
        <v>100</v>
      </c>
      <c r="K12" s="17" t="s">
        <v>101</v>
      </c>
      <c r="L12" s="17" t="s">
        <v>102</v>
      </c>
      <c r="M12" s="17" t="s">
        <v>103</v>
      </c>
      <c r="N12" s="17" t="s">
        <v>104</v>
      </c>
      <c r="O12" s="17" t="s">
        <v>105</v>
      </c>
      <c r="P12" s="31" t="s">
        <v>106</v>
      </c>
      <c r="Q12" s="17" t="s">
        <v>107</v>
      </c>
    </row>
    <row r="13" spans="1:17">
      <c r="A13" s="74" t="s">
        <v>89</v>
      </c>
      <c r="B13" s="64" t="str">
        <f>Einteilung!N44</f>
        <v>Unternährer</v>
      </c>
      <c r="C13" s="64" t="str">
        <f>Einteilung!O44</f>
        <v>Peter</v>
      </c>
      <c r="D13" s="64">
        <f>Einteilung!P44</f>
        <v>18</v>
      </c>
      <c r="F13" s="19">
        <v>201</v>
      </c>
      <c r="G13" s="19">
        <v>159</v>
      </c>
      <c r="H13" s="19">
        <v>169</v>
      </c>
      <c r="I13" s="19">
        <v>178</v>
      </c>
      <c r="J13" s="19">
        <v>170</v>
      </c>
      <c r="K13" s="19">
        <v>197</v>
      </c>
      <c r="L13" s="19">
        <f>IF(P13=0,"",SUM(F13:K13)+(P13*D13))</f>
        <v>1182</v>
      </c>
      <c r="M13" s="88">
        <f>IF(P13=0,"",L13/P13)</f>
        <v>197</v>
      </c>
      <c r="N13" s="96">
        <f>IF(OR(P13&gt;0,P14&gt;0,P15&gt;0),SUM(F17:L17),"")</f>
        <v>20</v>
      </c>
      <c r="O13" s="96">
        <f>IF(OR(P13&gt;0,P14&gt;0,P15&gt;0),L16+N13,"")</f>
        <v>2286</v>
      </c>
      <c r="P13" s="19">
        <f>COUNTIF(F13:K13,"&gt;0")</f>
        <v>6</v>
      </c>
      <c r="Q13" s="95">
        <f>IF(AND(P13=0,P14=0,P15=0),"",O13/(SUM(P13:P15)))</f>
        <v>190.5</v>
      </c>
    </row>
    <row r="14" spans="1:17">
      <c r="A14" s="75" t="str">
        <f>Einteilung!U68</f>
        <v>Tornados 1</v>
      </c>
      <c r="B14" s="64" t="str">
        <f>Einteilung!N45</f>
        <v>Seiler</v>
      </c>
      <c r="C14" s="64" t="str">
        <f>Einteilung!O45</f>
        <v>Franz</v>
      </c>
      <c r="D14" s="64">
        <f>Einteilung!P45</f>
        <v>12</v>
      </c>
      <c r="F14" s="19"/>
      <c r="G14" s="19"/>
      <c r="H14" s="19"/>
      <c r="I14" s="19"/>
      <c r="J14" s="19"/>
      <c r="K14" s="19"/>
      <c r="L14" s="19" t="str">
        <f>IF(P14=0,"",SUM(F14:K14)+(P14*D14))</f>
        <v/>
      </c>
      <c r="M14" s="19" t="str">
        <f t="shared" ref="M14:M15" si="5">IF(P14=0,"",L14/P14)</f>
        <v/>
      </c>
      <c r="N14" s="97"/>
      <c r="O14" s="97"/>
      <c r="P14" s="19">
        <f t="shared" ref="P14:P15" si="6">COUNTIF(F14:K14,"&gt;0")</f>
        <v>0</v>
      </c>
      <c r="Q14" s="95"/>
    </row>
    <row r="15" spans="1:17" ht="15" thickBot="1">
      <c r="A15" s="20"/>
      <c r="B15" s="64" t="str">
        <f>Einteilung!N46</f>
        <v>Hutter</v>
      </c>
      <c r="C15" s="64" t="str">
        <f>Einteilung!O46</f>
        <v>Marcel</v>
      </c>
      <c r="D15" s="64">
        <f>Einteilung!P46</f>
        <v>9</v>
      </c>
      <c r="F15" s="25">
        <v>188</v>
      </c>
      <c r="G15" s="25">
        <v>174</v>
      </c>
      <c r="H15" s="25">
        <v>180</v>
      </c>
      <c r="I15" s="25">
        <v>144</v>
      </c>
      <c r="J15" s="25">
        <v>194</v>
      </c>
      <c r="K15" s="25">
        <v>150</v>
      </c>
      <c r="L15" s="37">
        <f>IF(P15=0,"",SUM(F15:K15)+(P15*D15))</f>
        <v>1084</v>
      </c>
      <c r="M15" s="19">
        <f t="shared" si="5"/>
        <v>180.66666666666666</v>
      </c>
      <c r="N15" s="98"/>
      <c r="O15" s="98"/>
      <c r="P15" s="19">
        <f t="shared" si="6"/>
        <v>6</v>
      </c>
      <c r="Q15" s="95"/>
    </row>
    <row r="16" spans="1:17" ht="15" thickTop="1">
      <c r="A16" s="21"/>
      <c r="B16" s="66"/>
      <c r="C16" s="69"/>
      <c r="D16" s="72"/>
      <c r="E16" s="23" t="s">
        <v>102</v>
      </c>
      <c r="F16" s="38">
        <f>IF(AND(F13="",F14="",F15=""),"",IF(AND(F13&gt;0,F14&gt;0),(F13+F14+$D$13+$D$14),IF(AND(F13&gt;0,F15&gt;0),(F13+F15+$D$13+$D$15),IF(AND(F14&gt;0,F15&gt;0),(F14+F15+$D$14+$D$15),))))</f>
        <v>416</v>
      </c>
      <c r="G16" s="38">
        <f t="shared" ref="G16:J16" si="7">IF(AND(G13="",G14="",G15=""),"",IF(AND(G13&gt;0,G14&gt;0),(G13+G14+$D$13+$D$14),IF(AND(G13&gt;0,G15&gt;0),(G13+G15+$D$13+$D$15),IF(AND(G14&gt;0,G15&gt;0),(G14+G15+$D$14+$D$15),))))</f>
        <v>360</v>
      </c>
      <c r="H16" s="38">
        <f t="shared" si="7"/>
        <v>376</v>
      </c>
      <c r="I16" s="38">
        <f>IF(AND(I13="",I14="",I15=""),"",IF(AND(I13&gt;0,I14&gt;0),(I13+I14+$D$13+$D$14),IF(AND(I13&gt;0,I15&gt;0),(I13+I15+$D$13+$D$15),IF(AND(I14&gt;0,I15&gt;0),(I14+I15+$D$14+$D$15),))))</f>
        <v>349</v>
      </c>
      <c r="J16" s="38">
        <f t="shared" si="7"/>
        <v>391</v>
      </c>
      <c r="K16" s="38">
        <f>IF(AND(K13="",K14="",K15=""),"",IF(AND(K13&gt;0,K14&gt;0),(K13+K14+$D$13+$D$14),IF(AND(K13&gt;0,K15&gt;0),(K13+K15+$D$13+$D$15),IF(AND(K14&gt;0,K15&gt;0),(K14+K15+$D$14+$D$15),))))</f>
        <v>374</v>
      </c>
      <c r="L16" s="27">
        <f>IF(AND(P13=0,P14=0,P15=0),"",SUM(L13:L15))</f>
        <v>2266</v>
      </c>
      <c r="M16" s="22"/>
      <c r="N16" s="22"/>
      <c r="O16" s="22"/>
    </row>
    <row r="17" spans="1:17">
      <c r="A17" s="21"/>
      <c r="B17" s="66"/>
      <c r="C17" s="69"/>
      <c r="D17" s="72"/>
      <c r="E17" s="23" t="s">
        <v>104</v>
      </c>
      <c r="F17" s="19">
        <f>IF(F16="","",IF(F5&gt;F16,0,IF(F5&lt;F16,20,IF(F5=F16,10,))))</f>
        <v>0</v>
      </c>
      <c r="G17" s="19">
        <f t="shared" ref="G17:K17" si="8">IF(G16="","",IF(G5&gt;G16,0,IF(G5&lt;G16,20,IF(G5=G16,10,))))</f>
        <v>0</v>
      </c>
      <c r="H17" s="19">
        <f t="shared" si="8"/>
        <v>0</v>
      </c>
      <c r="I17" s="19">
        <f t="shared" si="8"/>
        <v>0</v>
      </c>
      <c r="J17" s="19">
        <f t="shared" si="8"/>
        <v>0</v>
      </c>
      <c r="K17" s="19">
        <f t="shared" si="8"/>
        <v>20</v>
      </c>
      <c r="L17" s="19">
        <f>IF(L16="","",IF(L5&gt;L16,0,IF(L5&lt;L16,50,IF(L5=L16,25,))))</f>
        <v>0</v>
      </c>
      <c r="M17" s="22"/>
      <c r="N17" s="22"/>
      <c r="O17" s="22"/>
    </row>
    <row r="18" spans="1:17">
      <c r="A18" s="21"/>
      <c r="B18" s="66"/>
      <c r="C18" s="69"/>
      <c r="D18" s="72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7">
      <c r="A19" s="21"/>
      <c r="B19" s="66"/>
      <c r="C19" s="69"/>
      <c r="D19" s="72"/>
      <c r="E19" s="23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7">
      <c r="A20" s="21"/>
      <c r="B20" s="66"/>
      <c r="C20" s="69"/>
      <c r="D20" s="72"/>
      <c r="E20" s="23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7">
      <c r="A21" s="21"/>
      <c r="B21" s="66"/>
      <c r="C21" s="69"/>
      <c r="D21" s="72"/>
      <c r="F21" s="22"/>
      <c r="G21" s="21"/>
      <c r="H21" s="21"/>
      <c r="I21" s="21"/>
      <c r="J21" s="21"/>
      <c r="K21" s="21"/>
      <c r="L21" s="22"/>
      <c r="M21" s="22"/>
      <c r="N21" s="22"/>
      <c r="O21" s="22"/>
    </row>
    <row r="22" spans="1:17">
      <c r="F22" s="18"/>
    </row>
    <row r="23" spans="1:17" ht="22">
      <c r="B23" s="65" t="s">
        <v>1</v>
      </c>
      <c r="C23" s="68" t="s">
        <v>3</v>
      </c>
      <c r="D23" s="71" t="s">
        <v>4</v>
      </c>
      <c r="F23" s="17" t="s">
        <v>96</v>
      </c>
      <c r="G23" s="17" t="s">
        <v>97</v>
      </c>
      <c r="H23" s="17" t="s">
        <v>98</v>
      </c>
      <c r="I23" s="17" t="s">
        <v>99</v>
      </c>
      <c r="J23" s="17" t="s">
        <v>100</v>
      </c>
      <c r="K23" s="17" t="s">
        <v>101</v>
      </c>
      <c r="L23" s="17" t="s">
        <v>102</v>
      </c>
      <c r="M23" s="17" t="s">
        <v>103</v>
      </c>
      <c r="N23" s="17" t="s">
        <v>104</v>
      </c>
      <c r="O23" s="17" t="s">
        <v>105</v>
      </c>
      <c r="P23" s="31" t="s">
        <v>106</v>
      </c>
      <c r="Q23" s="17" t="s">
        <v>107</v>
      </c>
    </row>
    <row r="24" spans="1:17">
      <c r="A24" s="74" t="s">
        <v>90</v>
      </c>
      <c r="B24" s="64" t="str">
        <f>Einteilung!N47</f>
        <v>Kalt</v>
      </c>
      <c r="C24" s="64" t="str">
        <f>Einteilung!O47</f>
        <v>Angela</v>
      </c>
      <c r="D24" s="64">
        <f>Einteilung!P47</f>
        <v>19</v>
      </c>
      <c r="F24" s="19">
        <v>187</v>
      </c>
      <c r="G24" s="19">
        <v>186</v>
      </c>
      <c r="H24" s="19">
        <v>201</v>
      </c>
      <c r="I24" s="19">
        <v>184</v>
      </c>
      <c r="J24" s="19">
        <v>193</v>
      </c>
      <c r="K24" s="19">
        <v>196</v>
      </c>
      <c r="L24" s="19">
        <f>IF(P24=0,"",SUM(F24:K24)+(P24*D24))</f>
        <v>1261</v>
      </c>
      <c r="M24" s="88">
        <f>IF(P24=0,"",L24/P24)</f>
        <v>210.16666666666666</v>
      </c>
      <c r="N24" s="96">
        <f>IF(OR(P24&gt;0,P25&gt;0,P26&gt;0),SUM(F28:L28),"")</f>
        <v>130</v>
      </c>
      <c r="O24" s="96">
        <f>IF(OR(P24&gt;0,P25&gt;0,P26&gt;0),L27+N24,"")</f>
        <v>2588</v>
      </c>
      <c r="P24" s="19">
        <f>COUNTIF(F24:K24,"&gt;0")</f>
        <v>6</v>
      </c>
      <c r="Q24" s="95">
        <f>IF(AND(P24=0,P25=0,P26=0),"",O24/(SUM(P24:P26)))</f>
        <v>215.66666666666666</v>
      </c>
    </row>
    <row r="25" spans="1:17">
      <c r="A25" s="75" t="str">
        <f>Einteilung!U69</f>
        <v>Tornados 2</v>
      </c>
      <c r="B25" s="64" t="str">
        <f>Einteilung!N48</f>
        <v>Zeberli</v>
      </c>
      <c r="C25" s="64" t="str">
        <f>Einteilung!O48</f>
        <v>Jacqueline</v>
      </c>
      <c r="D25" s="64">
        <f>Einteilung!P48</f>
        <v>34</v>
      </c>
      <c r="F25" s="19"/>
      <c r="G25" s="19"/>
      <c r="H25" s="19"/>
      <c r="I25" s="19"/>
      <c r="J25" s="19"/>
      <c r="K25" s="19"/>
      <c r="L25" s="19" t="str">
        <f t="shared" ref="L25:L26" si="9">IF(P25=0,"",SUM(F25:K25)+(P25*D25))</f>
        <v/>
      </c>
      <c r="M25" s="88" t="str">
        <f t="shared" ref="M25:M26" si="10">IF(P25=0,"",L25/P25)</f>
        <v/>
      </c>
      <c r="N25" s="97"/>
      <c r="O25" s="97"/>
      <c r="P25" s="19">
        <f t="shared" ref="P25:P26" si="11">COUNTIF(F25:K25,"&gt;0")</f>
        <v>0</v>
      </c>
      <c r="Q25" s="95"/>
    </row>
    <row r="26" spans="1:17" ht="15" thickBot="1">
      <c r="A26" s="20"/>
      <c r="B26" s="64" t="str">
        <f>Einteilung!N49</f>
        <v>Bächler</v>
      </c>
      <c r="C26" s="64" t="str">
        <f>Einteilung!O49</f>
        <v>Sandro</v>
      </c>
      <c r="D26" s="64">
        <f>Einteilung!P49</f>
        <v>20</v>
      </c>
      <c r="F26" s="25">
        <v>186</v>
      </c>
      <c r="G26" s="25">
        <v>130</v>
      </c>
      <c r="H26" s="25">
        <v>207</v>
      </c>
      <c r="I26" s="25">
        <v>201</v>
      </c>
      <c r="J26" s="25">
        <v>141</v>
      </c>
      <c r="K26" s="25">
        <v>212</v>
      </c>
      <c r="L26" s="19">
        <f t="shared" si="9"/>
        <v>1197</v>
      </c>
      <c r="M26" s="88">
        <f t="shared" si="10"/>
        <v>199.5</v>
      </c>
      <c r="N26" s="98"/>
      <c r="O26" s="98"/>
      <c r="P26" s="19">
        <f t="shared" si="11"/>
        <v>6</v>
      </c>
      <c r="Q26" s="95"/>
    </row>
    <row r="27" spans="1:17" ht="15" thickTop="1">
      <c r="A27" s="21"/>
      <c r="B27" s="66"/>
      <c r="C27" s="69"/>
      <c r="D27" s="72"/>
      <c r="E27" s="23" t="s">
        <v>102</v>
      </c>
      <c r="F27" s="38">
        <f>IF(AND(F24="",F25="",F26=""),"",IF(AND(F24&gt;0,F25&gt;0),(F24+F25+$D$24+$D$25),IF(AND(F24&gt;0,F26&gt;0),(F24+F26+$D$24+$D$26),IF(AND(F25&gt;0,F26&gt;0),(F25+F26+$D$25+$D$26)))))</f>
        <v>412</v>
      </c>
      <c r="G27" s="38">
        <f t="shared" ref="G27:K27" si="12">IF(AND(G24="",G25="",G26=""),"",IF(AND(G24&gt;0,G25&gt;0),(G24+G25+$D$24+$D$25),IF(AND(G24&gt;0,G26&gt;0),(G24+G26+$D$24+$D$26),IF(AND(G25&gt;0,G26&gt;0),(G25+G26+$D$25+$D$26)))))</f>
        <v>355</v>
      </c>
      <c r="H27" s="38">
        <f t="shared" si="12"/>
        <v>447</v>
      </c>
      <c r="I27" s="38">
        <f t="shared" si="12"/>
        <v>424</v>
      </c>
      <c r="J27" s="38">
        <f t="shared" si="12"/>
        <v>373</v>
      </c>
      <c r="K27" s="38">
        <f t="shared" si="12"/>
        <v>447</v>
      </c>
      <c r="L27" s="27">
        <f>IF(AND(P24=0,P25=0,P26=0),"",SUM(L24:L26))</f>
        <v>2458</v>
      </c>
      <c r="M27" s="22"/>
      <c r="N27" s="22"/>
      <c r="O27" s="22"/>
    </row>
    <row r="28" spans="1:17">
      <c r="A28" s="21"/>
      <c r="B28" s="66"/>
      <c r="C28" s="69"/>
      <c r="D28" s="72"/>
      <c r="E28" s="23" t="s">
        <v>104</v>
      </c>
      <c r="F28" s="19">
        <f>IF(F27="","",IF(F27&gt;F38,20,IF(F27&lt;F38,0,IF(F27=F38,10,))))</f>
        <v>20</v>
      </c>
      <c r="G28" s="19">
        <f t="shared" ref="G28:K28" si="13">IF(G27="","",IF(G27&gt;G38,20,IF(G27&lt;G38,0,IF(G27=G38,10,))))</f>
        <v>0</v>
      </c>
      <c r="H28" s="19">
        <f t="shared" si="13"/>
        <v>20</v>
      </c>
      <c r="I28" s="19">
        <f t="shared" si="13"/>
        <v>20</v>
      </c>
      <c r="J28" s="19">
        <f>IF(J27="","",IF(J27&gt;J38,20,IF(J27&lt;J38,0,IF(J27=J38,10,))))</f>
        <v>0</v>
      </c>
      <c r="K28" s="19">
        <f t="shared" si="13"/>
        <v>20</v>
      </c>
      <c r="L28" s="19">
        <f>IF(L27="","",IF(L27&gt;L38,50,IF(L27&lt;L38,0,IF(L27=L38,25,))))</f>
        <v>50</v>
      </c>
      <c r="M28" s="22"/>
      <c r="N28" s="22"/>
      <c r="O28" s="22"/>
    </row>
    <row r="29" spans="1:17">
      <c r="A29" s="21"/>
      <c r="B29" s="66"/>
      <c r="C29" s="69"/>
      <c r="D29" s="72"/>
      <c r="E29" s="2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34"/>
    </row>
    <row r="30" spans="1:17">
      <c r="A30" s="21"/>
      <c r="B30" s="66"/>
      <c r="C30" s="69"/>
      <c r="D30" s="72"/>
      <c r="E30" s="23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4"/>
    </row>
    <row r="31" spans="1:17">
      <c r="A31" s="21"/>
      <c r="B31" s="66"/>
      <c r="C31" s="69"/>
      <c r="D31" s="72"/>
      <c r="E31" s="23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4"/>
    </row>
    <row r="32" spans="1:17">
      <c r="A32" s="21"/>
      <c r="B32" s="66"/>
      <c r="C32" s="69"/>
      <c r="D32" s="72"/>
      <c r="F32" s="22"/>
      <c r="G32" s="21"/>
      <c r="H32" s="21"/>
      <c r="I32" s="21"/>
      <c r="J32" s="21"/>
      <c r="K32" s="21"/>
      <c r="L32" s="22"/>
      <c r="M32" s="22"/>
      <c r="N32" s="22"/>
      <c r="O32" s="22"/>
      <c r="P32" s="22"/>
      <c r="Q32" s="34"/>
    </row>
    <row r="33" spans="1:17">
      <c r="F33" s="18"/>
    </row>
    <row r="34" spans="1:17" ht="22">
      <c r="B34" s="65" t="s">
        <v>1</v>
      </c>
      <c r="C34" s="68" t="s">
        <v>3</v>
      </c>
      <c r="D34" s="71" t="s">
        <v>4</v>
      </c>
      <c r="F34" s="17" t="s">
        <v>96</v>
      </c>
      <c r="G34" s="17" t="s">
        <v>97</v>
      </c>
      <c r="H34" s="17" t="s">
        <v>98</v>
      </c>
      <c r="I34" s="17" t="s">
        <v>99</v>
      </c>
      <c r="J34" s="17" t="s">
        <v>100</v>
      </c>
      <c r="K34" s="17" t="s">
        <v>101</v>
      </c>
      <c r="L34" s="17" t="s">
        <v>102</v>
      </c>
      <c r="M34" s="17" t="s">
        <v>103</v>
      </c>
      <c r="N34" s="17" t="s">
        <v>104</v>
      </c>
      <c r="O34" s="17" t="s">
        <v>105</v>
      </c>
      <c r="P34" s="31" t="s">
        <v>106</v>
      </c>
      <c r="Q34" s="17" t="s">
        <v>107</v>
      </c>
    </row>
    <row r="35" spans="1:17">
      <c r="A35" s="74" t="s">
        <v>91</v>
      </c>
      <c r="B35" s="64" t="str">
        <f>Einteilung!N50</f>
        <v>Tellenbach</v>
      </c>
      <c r="C35" s="64" t="str">
        <f>Einteilung!O50</f>
        <v>Hansruedi</v>
      </c>
      <c r="D35" s="64">
        <f>Einteilung!P50</f>
        <v>22</v>
      </c>
      <c r="F35" s="19">
        <v>204</v>
      </c>
      <c r="G35" s="19">
        <v>144</v>
      </c>
      <c r="H35" s="19">
        <v>147</v>
      </c>
      <c r="I35" s="19">
        <v>166</v>
      </c>
      <c r="J35" s="19">
        <v>203</v>
      </c>
      <c r="K35" s="19">
        <v>140</v>
      </c>
      <c r="L35" s="19">
        <f>IF(P35=0,"",SUM(F35:K35)+(P35*D35))</f>
        <v>1136</v>
      </c>
      <c r="M35" s="88">
        <f>IF(P35=0,"",L35/P35)</f>
        <v>189.33333333333334</v>
      </c>
      <c r="N35" s="96">
        <f>IF(OR(P35&gt;0,P36&gt;0,P37&gt;0),SUM(F39:L39),"")</f>
        <v>40</v>
      </c>
      <c r="O35" s="96">
        <f>IF(OR(P35&gt;0,P36&gt;0,P37&gt;0),L38+N35,"")</f>
        <v>2331</v>
      </c>
      <c r="P35" s="19">
        <f>COUNTIF(F35:K35,"&gt;0")</f>
        <v>6</v>
      </c>
      <c r="Q35" s="95">
        <f>IF(AND(P35=0,P36=0,P37=0),"",O35/(SUM(P35:P37)))</f>
        <v>194.25</v>
      </c>
    </row>
    <row r="36" spans="1:17">
      <c r="A36" s="75" t="str">
        <f>Einteilung!U70</f>
        <v>Flying Pins</v>
      </c>
      <c r="B36" s="64" t="str">
        <f>Einteilung!N51</f>
        <v>Fehr</v>
      </c>
      <c r="C36" s="64" t="str">
        <f>Einteilung!O51</f>
        <v>Markus</v>
      </c>
      <c r="D36" s="64">
        <f>Einteilung!P51</f>
        <v>33</v>
      </c>
      <c r="F36" s="19">
        <v>150</v>
      </c>
      <c r="G36" s="19">
        <v>177</v>
      </c>
      <c r="H36" s="19">
        <v>128</v>
      </c>
      <c r="I36" s="19"/>
      <c r="J36" s="19"/>
      <c r="K36" s="19"/>
      <c r="L36" s="19">
        <f>IF(P36=0,"",SUM(F36:K36)+(P36*D36))</f>
        <v>554</v>
      </c>
      <c r="M36" s="88">
        <f t="shared" ref="M36" si="14">IF(P36=0,"",L36/P36)</f>
        <v>184.66666666666666</v>
      </c>
      <c r="N36" s="97"/>
      <c r="O36" s="97"/>
      <c r="P36" s="19">
        <f t="shared" ref="P36:P37" si="15">COUNTIF(F36:K36,"&gt;0")</f>
        <v>3</v>
      </c>
      <c r="Q36" s="95"/>
    </row>
    <row r="37" spans="1:17" ht="15" thickBot="1">
      <c r="A37" s="20"/>
      <c r="B37" s="64" t="str">
        <f>Einteilung!N52</f>
        <v>Schäpper</v>
      </c>
      <c r="C37" s="64" t="str">
        <f>Einteilung!O52</f>
        <v>Benjamin</v>
      </c>
      <c r="D37" s="64">
        <f>Einteilung!P52</f>
        <v>35</v>
      </c>
      <c r="F37" s="25"/>
      <c r="G37" s="25"/>
      <c r="H37" s="25"/>
      <c r="I37" s="25">
        <v>177</v>
      </c>
      <c r="J37" s="25">
        <v>171</v>
      </c>
      <c r="K37" s="25">
        <v>148</v>
      </c>
      <c r="L37" s="37">
        <f>IF(P37=0,"",SUM(F37:K37)+(P37*D37))</f>
        <v>601</v>
      </c>
      <c r="M37" s="88">
        <f>IF(P37=0,"",L37/P37)</f>
        <v>200.33333333333334</v>
      </c>
      <c r="N37" s="98"/>
      <c r="O37" s="98"/>
      <c r="P37" s="19">
        <f t="shared" si="15"/>
        <v>3</v>
      </c>
      <c r="Q37" s="95"/>
    </row>
    <row r="38" spans="1:17" ht="15" thickTop="1">
      <c r="A38" s="21"/>
      <c r="B38" s="66"/>
      <c r="C38" s="69"/>
      <c r="D38" s="72"/>
      <c r="E38" s="23" t="s">
        <v>102</v>
      </c>
      <c r="F38" s="38">
        <f>IF(AND(F35="",F36="",F37=""),"",IF(AND(F35&gt;0,F36&gt;0),(F35+F36+$D$35+$D$36),IF(AND(F35&gt;0,F37&gt;0),(F35+F37+$D$35+$D$37),IF(AND(F36&gt;0,F37&gt;0),(F36+F37+$D$36+$D$37),))))</f>
        <v>409</v>
      </c>
      <c r="G38" s="38">
        <f t="shared" ref="G38:K38" si="16">IF(AND(G35="",G36="",G37=""),"",IF(AND(G35&gt;0,G36&gt;0),(G35+G36+$D$35+$D$36),IF(AND(G35&gt;0,G37&gt;0),(G35+G37+$D$35+$D$37),IF(AND(G36&gt;0,G37&gt;0),(G36+G37+$D$36+$D$37),))))</f>
        <v>376</v>
      </c>
      <c r="H38" s="38">
        <f t="shared" si="16"/>
        <v>330</v>
      </c>
      <c r="I38" s="38">
        <f t="shared" si="16"/>
        <v>400</v>
      </c>
      <c r="J38" s="38">
        <f t="shared" si="16"/>
        <v>431</v>
      </c>
      <c r="K38" s="38">
        <f t="shared" si="16"/>
        <v>345</v>
      </c>
      <c r="L38" s="27">
        <f>IF(AND(P35=0,P36=0,P37=0),"",SUM(L35:L37))</f>
        <v>2291</v>
      </c>
      <c r="M38" s="22"/>
      <c r="N38" s="22"/>
      <c r="O38" s="22"/>
    </row>
    <row r="39" spans="1:17">
      <c r="A39" s="21"/>
      <c r="B39" s="66"/>
      <c r="C39" s="69"/>
      <c r="D39" s="72"/>
      <c r="E39" s="23" t="s">
        <v>104</v>
      </c>
      <c r="F39" s="19">
        <f>IF(F38="","",IF(F27&gt;F38,0,IF(F27&lt;F38,20,IF(F27=F38,10,))))</f>
        <v>0</v>
      </c>
      <c r="G39" s="19">
        <f t="shared" ref="G39:K39" si="17">IF(G38="","",IF(G27&gt;G38,0,IF(G27&lt;G38,20,IF(G27=G38,10,))))</f>
        <v>20</v>
      </c>
      <c r="H39" s="19">
        <f t="shared" si="17"/>
        <v>0</v>
      </c>
      <c r="I39" s="19">
        <f>IF(I38="","",IF(I27&gt;I38,0,IF(I27&lt;I38,20,IF(I27=I38,10,))))</f>
        <v>0</v>
      </c>
      <c r="J39" s="19">
        <f t="shared" si="17"/>
        <v>20</v>
      </c>
      <c r="K39" s="19">
        <f t="shared" si="17"/>
        <v>0</v>
      </c>
      <c r="L39" s="19">
        <f>IF(L38="","",IF(L27&gt;L38,0,IF(L27&lt;L38,50,IF(L27=L38,25,))))</f>
        <v>0</v>
      </c>
      <c r="M39" s="22"/>
      <c r="N39" s="22"/>
      <c r="O39" s="22"/>
    </row>
    <row r="40" spans="1:17">
      <c r="A40" s="21"/>
      <c r="B40" s="66"/>
      <c r="C40" s="69"/>
      <c r="D40" s="72"/>
      <c r="F40" s="22"/>
      <c r="G40" s="21"/>
      <c r="H40" s="21"/>
      <c r="I40" s="21"/>
      <c r="J40" s="21"/>
      <c r="K40" s="21"/>
      <c r="L40" s="22"/>
      <c r="M40" s="22"/>
      <c r="N40" s="22"/>
      <c r="O40" s="22"/>
      <c r="P40" s="22"/>
      <c r="Q40" s="34"/>
    </row>
    <row r="41" spans="1:17">
      <c r="F41" s="18"/>
    </row>
    <row r="42" spans="1:17" ht="22">
      <c r="B42" s="65" t="s">
        <v>1</v>
      </c>
      <c r="C42" s="68" t="s">
        <v>3</v>
      </c>
      <c r="D42" s="71" t="s">
        <v>4</v>
      </c>
      <c r="F42" s="17" t="s">
        <v>96</v>
      </c>
      <c r="G42" s="17" t="s">
        <v>97</v>
      </c>
      <c r="H42" s="17" t="s">
        <v>98</v>
      </c>
      <c r="I42" s="17" t="s">
        <v>99</v>
      </c>
      <c r="J42" s="17" t="s">
        <v>100</v>
      </c>
      <c r="K42" s="17" t="s">
        <v>101</v>
      </c>
      <c r="L42" s="17" t="s">
        <v>102</v>
      </c>
      <c r="M42" s="17" t="s">
        <v>103</v>
      </c>
      <c r="N42" s="17" t="s">
        <v>104</v>
      </c>
      <c r="O42" s="17" t="s">
        <v>105</v>
      </c>
      <c r="P42" s="31" t="s">
        <v>106</v>
      </c>
      <c r="Q42" s="17" t="s">
        <v>107</v>
      </c>
    </row>
    <row r="43" spans="1:17">
      <c r="A43" s="74" t="s">
        <v>92</v>
      </c>
      <c r="B43" s="64" t="str">
        <f>Einteilung!N53</f>
        <v/>
      </c>
      <c r="C43" s="64" t="str">
        <f>Einteilung!O53</f>
        <v/>
      </c>
      <c r="D43" s="64" t="str">
        <f>Einteilung!P53</f>
        <v/>
      </c>
      <c r="F43" s="19"/>
      <c r="G43" s="19"/>
      <c r="H43" s="19"/>
      <c r="I43" s="19"/>
      <c r="J43" s="19"/>
      <c r="K43" s="19"/>
      <c r="L43" s="19" t="str">
        <f>IF(P43=0,"",SUM(F43:K43)+(P43*D43))</f>
        <v/>
      </c>
      <c r="M43" s="36" t="str">
        <f>IF(P43=0,"",L43/P43)</f>
        <v/>
      </c>
      <c r="N43" s="96" t="str">
        <f>IF(OR(P43&gt;0,P44&gt;0,P45&gt;0),SUM(F47:L47),"")</f>
        <v/>
      </c>
      <c r="O43" s="96" t="str">
        <f>IF(OR(P43&gt;0,P44&gt;0,P45&gt;0),L46+N43,"")</f>
        <v/>
      </c>
      <c r="P43" s="19">
        <f>COUNTIF(F43:K43,"&gt;0")</f>
        <v>0</v>
      </c>
      <c r="Q43" s="95" t="str">
        <f>IF(AND(P43=0,P44=0,P45=0),"",O43/(SUM(P43:P45)))</f>
        <v/>
      </c>
    </row>
    <row r="44" spans="1:17">
      <c r="A44" s="75" t="str">
        <f>Einteilung!U71</f>
        <v/>
      </c>
      <c r="B44" s="64" t="str">
        <f>Einteilung!N54</f>
        <v/>
      </c>
      <c r="C44" s="64" t="str">
        <f>Einteilung!O54</f>
        <v/>
      </c>
      <c r="D44" s="64" t="str">
        <f>Einteilung!P54</f>
        <v/>
      </c>
      <c r="F44" s="19"/>
      <c r="G44" s="19"/>
      <c r="H44" s="19"/>
      <c r="I44" s="19"/>
      <c r="J44" s="19"/>
      <c r="K44" s="19"/>
      <c r="L44" s="19" t="str">
        <f t="shared" ref="L44:L45" si="18">IF(P44=0,"",SUM(F44:K44)+(P44*D44))</f>
        <v/>
      </c>
      <c r="M44" s="36" t="str">
        <f t="shared" ref="M44:M45" si="19">IF(P44=0,"",L44/P44)</f>
        <v/>
      </c>
      <c r="N44" s="97"/>
      <c r="O44" s="97"/>
      <c r="P44" s="19">
        <f t="shared" ref="P44:P45" si="20">COUNTIF(F44:K44,"&gt;0")</f>
        <v>0</v>
      </c>
      <c r="Q44" s="95"/>
    </row>
    <row r="45" spans="1:17" ht="15" thickBot="1">
      <c r="A45" s="20"/>
      <c r="B45" s="64" t="str">
        <f>Einteilung!N55</f>
        <v/>
      </c>
      <c r="C45" s="64" t="str">
        <f>Einteilung!O55</f>
        <v/>
      </c>
      <c r="D45" s="64" t="str">
        <f>Einteilung!P55</f>
        <v/>
      </c>
      <c r="F45" s="25"/>
      <c r="G45" s="25"/>
      <c r="H45" s="25"/>
      <c r="I45" s="25"/>
      <c r="J45" s="25"/>
      <c r="K45" s="25"/>
      <c r="L45" s="19" t="str">
        <f t="shared" si="18"/>
        <v/>
      </c>
      <c r="M45" s="36" t="str">
        <f t="shared" si="19"/>
        <v/>
      </c>
      <c r="N45" s="98"/>
      <c r="O45" s="98"/>
      <c r="P45" s="19">
        <f t="shared" si="20"/>
        <v>0</v>
      </c>
      <c r="Q45" s="95"/>
    </row>
    <row r="46" spans="1:17" ht="15" thickTop="1">
      <c r="A46" s="21"/>
      <c r="B46" s="66"/>
      <c r="C46" s="69"/>
      <c r="D46" s="72"/>
      <c r="E46" s="23" t="s">
        <v>102</v>
      </c>
      <c r="F46" s="38" t="str">
        <f>IF(AND(F43="",F44="",F45=""),"",IF(AND(F43&gt;0,F44&gt;0),(F43+F44+$D$43+$D$44),IF(AND(F43&gt;0,F45&gt;0),(F43+F45+$D$43+$D$45),IF(AND(F44&gt;0,F45&gt;0),(F44+F45+$D$44+$D$45)))))</f>
        <v/>
      </c>
      <c r="G46" s="38" t="str">
        <f t="shared" ref="G46:K46" si="21">IF(AND(G43="",G44="",G45=""),"",IF(AND(G43&gt;0,G44&gt;0),(G43+G44+$D$43+$D$44),IF(AND(G43&gt;0,G45&gt;0),(G43+G45+$D$43+$D$45),IF(AND(G44&gt;0,G45&gt;0),(G44+G45+$D$44+$D$45)))))</f>
        <v/>
      </c>
      <c r="H46" s="38" t="str">
        <f t="shared" si="21"/>
        <v/>
      </c>
      <c r="I46" s="38" t="str">
        <f t="shared" si="21"/>
        <v/>
      </c>
      <c r="J46" s="38" t="str">
        <f t="shared" si="21"/>
        <v/>
      </c>
      <c r="K46" s="38" t="str">
        <f t="shared" si="21"/>
        <v/>
      </c>
      <c r="L46" s="27" t="str">
        <f>IF(AND(P43=0,P44=0,P45=0),"",SUM(L43:L45))</f>
        <v/>
      </c>
      <c r="M46" s="22"/>
      <c r="N46" s="22"/>
      <c r="O46" s="22"/>
    </row>
    <row r="47" spans="1:17">
      <c r="A47" s="21"/>
      <c r="B47" s="66"/>
      <c r="C47" s="69"/>
      <c r="D47" s="72"/>
      <c r="E47" s="23" t="s">
        <v>104</v>
      </c>
      <c r="F47" s="19" t="str">
        <f>IF(F46="","",IF(F46&gt;F57,20,IF(F46&lt;F57,0,IF(F46=F57,10,))))</f>
        <v/>
      </c>
      <c r="G47" s="19" t="str">
        <f t="shared" ref="G47:I47" si="22">IF(G46="","",IF(G46&gt;G57,20,IF(G46&lt;G57,0,IF(G46=G57,10,))))</f>
        <v/>
      </c>
      <c r="H47" s="19" t="str">
        <f t="shared" si="22"/>
        <v/>
      </c>
      <c r="I47" s="19" t="str">
        <f t="shared" si="22"/>
        <v/>
      </c>
      <c r="J47" s="19" t="str">
        <f>IF(J46="","",IF(J46&gt;J57,20,IF(J46&lt;J57,0,IF(J46=J57,10,))))</f>
        <v/>
      </c>
      <c r="K47" s="19" t="str">
        <f t="shared" ref="K47" si="23">IF(K46="","",IF(K46&gt;K57,20,IF(K46&lt;K57,0,IF(K46=K57,10,))))</f>
        <v/>
      </c>
      <c r="L47" s="19" t="str">
        <f>IF(L46="","",IF(L46&gt;L57,50,IF(L46&lt;L57,0,IF(L46=L57,25,))))</f>
        <v/>
      </c>
      <c r="M47" s="22"/>
      <c r="N47" s="22"/>
      <c r="O47" s="22"/>
    </row>
    <row r="48" spans="1:17">
      <c r="A48" s="21"/>
      <c r="B48" s="66"/>
      <c r="C48" s="69"/>
      <c r="D48" s="72"/>
      <c r="F48" s="22"/>
      <c r="G48" s="21"/>
      <c r="H48" s="21"/>
      <c r="I48" s="21"/>
      <c r="J48" s="21"/>
      <c r="K48" s="21"/>
      <c r="L48" s="22"/>
      <c r="M48" s="22"/>
      <c r="N48" s="22"/>
      <c r="O48" s="22"/>
      <c r="P48" s="22"/>
      <c r="Q48" s="34"/>
    </row>
    <row r="49" spans="1:17">
      <c r="A49" s="21"/>
      <c r="B49" s="66"/>
      <c r="C49" s="69"/>
      <c r="D49" s="72"/>
      <c r="F49" s="22"/>
      <c r="G49" s="21"/>
      <c r="H49" s="21"/>
      <c r="I49" s="21"/>
      <c r="J49" s="21"/>
      <c r="K49" s="21"/>
      <c r="L49" s="22"/>
      <c r="M49" s="22"/>
      <c r="N49" s="22"/>
      <c r="O49" s="22"/>
      <c r="P49" s="22"/>
      <c r="Q49" s="34"/>
    </row>
    <row r="50" spans="1:17">
      <c r="A50" s="21"/>
      <c r="B50" s="66"/>
      <c r="C50" s="69"/>
      <c r="D50" s="72"/>
      <c r="F50" s="22"/>
      <c r="G50" s="21"/>
      <c r="H50" s="21"/>
      <c r="I50" s="21"/>
      <c r="J50" s="21"/>
      <c r="K50" s="21"/>
      <c r="L50" s="22"/>
      <c r="M50" s="22"/>
      <c r="N50" s="22"/>
      <c r="O50" s="22"/>
      <c r="P50" s="22"/>
      <c r="Q50" s="34"/>
    </row>
    <row r="51" spans="1:17">
      <c r="A51" s="21"/>
      <c r="B51" s="66"/>
      <c r="C51" s="69"/>
      <c r="D51" s="72"/>
      <c r="F51" s="22"/>
      <c r="G51" s="21"/>
      <c r="H51" s="21"/>
      <c r="I51" s="21"/>
      <c r="J51" s="21"/>
      <c r="K51" s="21"/>
      <c r="L51" s="22"/>
      <c r="M51" s="22"/>
      <c r="N51" s="22"/>
      <c r="O51" s="22"/>
      <c r="P51" s="22"/>
      <c r="Q51" s="34"/>
    </row>
    <row r="52" spans="1:17">
      <c r="F52" s="18"/>
    </row>
    <row r="53" spans="1:17" ht="22">
      <c r="B53" s="65" t="s">
        <v>1</v>
      </c>
      <c r="C53" s="68" t="s">
        <v>3</v>
      </c>
      <c r="D53" s="71" t="s">
        <v>4</v>
      </c>
      <c r="F53" s="17" t="s">
        <v>96</v>
      </c>
      <c r="G53" s="17" t="s">
        <v>97</v>
      </c>
      <c r="H53" s="17" t="s">
        <v>98</v>
      </c>
      <c r="I53" s="17" t="s">
        <v>99</v>
      </c>
      <c r="J53" s="17" t="s">
        <v>100</v>
      </c>
      <c r="K53" s="17" t="s">
        <v>101</v>
      </c>
      <c r="L53" s="17" t="s">
        <v>102</v>
      </c>
      <c r="M53" s="17" t="s">
        <v>103</v>
      </c>
      <c r="N53" s="17" t="s">
        <v>104</v>
      </c>
      <c r="O53" s="17" t="s">
        <v>105</v>
      </c>
      <c r="P53" s="31" t="s">
        <v>106</v>
      </c>
      <c r="Q53" s="17" t="s">
        <v>107</v>
      </c>
    </row>
    <row r="54" spans="1:17">
      <c r="A54" s="74" t="s">
        <v>93</v>
      </c>
      <c r="B54" s="64" t="str">
        <f>Einteilung!N56</f>
        <v/>
      </c>
      <c r="C54" s="64" t="str">
        <f>Einteilung!O56</f>
        <v/>
      </c>
      <c r="D54" s="64" t="str">
        <f>Einteilung!P56</f>
        <v/>
      </c>
      <c r="F54" s="19"/>
      <c r="G54" s="19"/>
      <c r="H54" s="19"/>
      <c r="I54" s="19"/>
      <c r="J54" s="19"/>
      <c r="K54" s="19"/>
      <c r="L54" s="19" t="str">
        <f>IF(P54=0,"",SUM(F54:K54)+(P54*D54))</f>
        <v/>
      </c>
      <c r="M54" s="19" t="str">
        <f>IF(P54=0,"",L54/P54)</f>
        <v/>
      </c>
      <c r="N54" s="96" t="str">
        <f>IF(OR(P54&gt;0,P55&gt;0,P56&gt;0),SUM(F58:L58),"")</f>
        <v/>
      </c>
      <c r="O54" s="96" t="str">
        <f>IF(OR(P54&gt;0,P55&gt;0,P56&gt;0),L57+N54,"")</f>
        <v/>
      </c>
      <c r="P54" s="19">
        <f>COUNTIF(F54:K54,"&gt;0")</f>
        <v>0</v>
      </c>
      <c r="Q54" s="95" t="str">
        <f>IF(AND(P54=0,P55=0,P56=0),"",O54/(SUM(P54:P56)))</f>
        <v/>
      </c>
    </row>
    <row r="55" spans="1:17">
      <c r="A55" s="75" t="str">
        <f>Einteilung!U72</f>
        <v/>
      </c>
      <c r="B55" s="64" t="str">
        <f>Einteilung!N57</f>
        <v/>
      </c>
      <c r="C55" s="64" t="str">
        <f>Einteilung!O57</f>
        <v/>
      </c>
      <c r="D55" s="64" t="str">
        <f>Einteilung!P57</f>
        <v/>
      </c>
      <c r="F55" s="19"/>
      <c r="G55" s="19"/>
      <c r="H55" s="19"/>
      <c r="I55" s="19"/>
      <c r="J55" s="19"/>
      <c r="K55" s="19"/>
      <c r="L55" s="19" t="str">
        <f>IF(P55=0,"",SUM(F55:K55)+(P55*D55))</f>
        <v/>
      </c>
      <c r="M55" s="19" t="str">
        <f t="shared" ref="M55:M56" si="24">IF(P55=0,"",L55/P55)</f>
        <v/>
      </c>
      <c r="N55" s="97"/>
      <c r="O55" s="97"/>
      <c r="P55" s="19">
        <f t="shared" ref="P55:P56" si="25">COUNTIF(F55:K55,"&gt;0")</f>
        <v>0</v>
      </c>
      <c r="Q55" s="95"/>
    </row>
    <row r="56" spans="1:17" ht="15" thickBot="1">
      <c r="A56" s="20"/>
      <c r="B56" s="64" t="str">
        <f>Einteilung!N58</f>
        <v/>
      </c>
      <c r="C56" s="64" t="str">
        <f>Einteilung!O58</f>
        <v/>
      </c>
      <c r="D56" s="64" t="str">
        <f>Einteilung!P58</f>
        <v/>
      </c>
      <c r="F56" s="25"/>
      <c r="G56" s="25"/>
      <c r="H56" s="25"/>
      <c r="I56" s="25"/>
      <c r="J56" s="25"/>
      <c r="K56" s="25"/>
      <c r="L56" s="37" t="str">
        <f>IF(P56=0,"",SUM(F56:K56)+(P56*D56))</f>
        <v/>
      </c>
      <c r="M56" s="19" t="str">
        <f t="shared" si="24"/>
        <v/>
      </c>
      <c r="N56" s="98"/>
      <c r="O56" s="98"/>
      <c r="P56" s="19">
        <f t="shared" si="25"/>
        <v>0</v>
      </c>
      <c r="Q56" s="95"/>
    </row>
    <row r="57" spans="1:17" ht="15" thickTop="1">
      <c r="A57" s="21"/>
      <c r="B57" s="66"/>
      <c r="C57" s="69"/>
      <c r="D57" s="72"/>
      <c r="E57" s="23" t="s">
        <v>102</v>
      </c>
      <c r="F57" s="38" t="str">
        <f>IF(AND(F54="",F55="",F56=""),"",IF(AND(F54&gt;0,F55&gt;0),(F54+F55+$D$54+$D$55),IF(AND(F54&gt;0,F56&gt;0),(F54+F56+$D$54+$D$56),IF(AND(F55&gt;0,F56&gt;0),(F55+F56+$D$55+$D$56),))))</f>
        <v/>
      </c>
      <c r="G57" s="38" t="str">
        <f>IF(AND(G54="",G55="",G56=""),"",IF(AND(G54&gt;0,G55&gt;0),(G54+G55+$D$54+$D$55),IF(AND(G54&gt;0,G56&gt;0),(G54+G56+$D$54+$D$56),IF(AND(G55&gt;0,G56&gt;0),(G55+G56+$D$55+$D$56),))))</f>
        <v/>
      </c>
      <c r="H57" s="38" t="str">
        <f>IF(AND(H54="",H55="",H56=""),"",IF(AND(H54&gt;0,H55&gt;0),(H54+H55+$D$54+$D$55),IF(AND(H54&gt;0,H56&gt;0),(H54+H56+$D$54+$D$56),IF(AND(H55&gt;0,H56&gt;0),(H55+H56+$D$55+$D$56),))))</f>
        <v/>
      </c>
      <c r="I57" s="38" t="str">
        <f t="shared" ref="I57:K57" si="26">IF(AND(I54="",I55="",I56=""),"",IF(AND(I54&gt;0,I55&gt;0),(I54+I55+$D$54+$D$55),IF(AND(I54&gt;0,I56&gt;0),(I54+I56+$D$54+$D$56),IF(AND(I55&gt;0,I56&gt;0),(I55+I56+$D$55+$D$56),))))</f>
        <v/>
      </c>
      <c r="J57" s="38" t="str">
        <f t="shared" si="26"/>
        <v/>
      </c>
      <c r="K57" s="38" t="str">
        <f t="shared" si="26"/>
        <v/>
      </c>
      <c r="L57" s="27" t="str">
        <f>IF(AND(P54=0,P55=0,P56=0),"",SUM(L54:L56))</f>
        <v/>
      </c>
      <c r="M57" s="22"/>
      <c r="N57" s="22"/>
      <c r="O57" s="22"/>
    </row>
    <row r="58" spans="1:17">
      <c r="A58" s="21"/>
      <c r="B58" s="66"/>
      <c r="C58" s="69"/>
      <c r="D58" s="72"/>
      <c r="E58" s="23" t="s">
        <v>104</v>
      </c>
      <c r="F58" s="19" t="str">
        <f>IF(F57="","",IF(F46&gt;F57,0,IF(F46&lt;F57,20,IF(F46=F57,10,))))</f>
        <v/>
      </c>
      <c r="G58" s="19" t="str">
        <f t="shared" ref="G58:H58" si="27">IF(G57="","",IF(G46&gt;G57,0,IF(G46&lt;G57,20,IF(G46=G57,10,))))</f>
        <v/>
      </c>
      <c r="H58" s="19" t="str">
        <f t="shared" si="27"/>
        <v/>
      </c>
      <c r="I58" s="19" t="str">
        <f>IF(I57="","",IF(I46&gt;I57,0,IF(I46&lt;I57,20,IF(I46=I57,10,))))</f>
        <v/>
      </c>
      <c r="J58" s="19" t="str">
        <f t="shared" ref="J58:K58" si="28">IF(J57="","",IF(J46&gt;J57,0,IF(J46&lt;J57,20,IF(J46=J57,10,))))</f>
        <v/>
      </c>
      <c r="K58" s="19" t="str">
        <f t="shared" si="28"/>
        <v/>
      </c>
      <c r="L58" s="19" t="str">
        <f>IF(L57="","",IF(L46&gt;L57,0,IF(L46&lt;L57,50,IF(L46=L57,25,))))</f>
        <v/>
      </c>
      <c r="M58" s="22"/>
      <c r="N58" s="22"/>
      <c r="O58" s="22"/>
    </row>
    <row r="59" spans="1:17">
      <c r="A59" s="21"/>
      <c r="B59" s="66"/>
      <c r="C59" s="69"/>
      <c r="D59" s="72"/>
      <c r="E59" s="23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7">
      <c r="A60" s="21"/>
      <c r="B60" s="66"/>
      <c r="C60" s="69"/>
      <c r="D60" s="72"/>
      <c r="F60" s="22"/>
      <c r="G60" s="21"/>
      <c r="H60" s="21"/>
      <c r="I60" s="21"/>
      <c r="J60" s="21"/>
      <c r="K60" s="21"/>
      <c r="L60" s="22"/>
      <c r="M60" s="22"/>
      <c r="N60" s="22"/>
      <c r="O60" s="22"/>
      <c r="P60" s="22"/>
      <c r="Q60" s="34"/>
    </row>
    <row r="61" spans="1:17">
      <c r="A61" s="21"/>
      <c r="B61" s="66"/>
      <c r="C61" s="69"/>
      <c r="D61" s="72"/>
      <c r="F61" s="22"/>
      <c r="G61" s="21"/>
      <c r="H61" s="21"/>
      <c r="I61" s="21"/>
      <c r="J61" s="21"/>
      <c r="K61" s="21"/>
      <c r="L61" s="22"/>
      <c r="M61" s="22"/>
      <c r="N61" s="22"/>
      <c r="O61" s="22"/>
      <c r="P61" s="22"/>
      <c r="Q61" s="34"/>
    </row>
    <row r="62" spans="1:17">
      <c r="A62" s="21"/>
      <c r="B62" s="66"/>
      <c r="C62" s="69"/>
      <c r="D62" s="72"/>
      <c r="F62" s="22"/>
      <c r="G62" s="21"/>
      <c r="H62" s="21"/>
      <c r="I62" s="21"/>
      <c r="J62" s="21"/>
      <c r="K62" s="21"/>
      <c r="L62" s="22"/>
      <c r="M62" s="22"/>
      <c r="N62" s="22"/>
      <c r="O62" s="22"/>
      <c r="P62" s="22"/>
      <c r="Q62" s="34"/>
    </row>
    <row r="63" spans="1:17">
      <c r="F63" s="18"/>
    </row>
    <row r="64" spans="1:17" ht="22">
      <c r="B64" s="65" t="s">
        <v>1</v>
      </c>
      <c r="C64" s="68" t="s">
        <v>3</v>
      </c>
      <c r="D64" s="71" t="s">
        <v>4</v>
      </c>
      <c r="F64" s="17" t="s">
        <v>96</v>
      </c>
      <c r="G64" s="17" t="s">
        <v>97</v>
      </c>
      <c r="H64" s="17" t="s">
        <v>98</v>
      </c>
      <c r="I64" s="17" t="s">
        <v>99</v>
      </c>
      <c r="J64" s="17" t="s">
        <v>100</v>
      </c>
      <c r="K64" s="17" t="s">
        <v>101</v>
      </c>
      <c r="L64" s="17" t="s">
        <v>102</v>
      </c>
      <c r="M64" s="17" t="s">
        <v>103</v>
      </c>
      <c r="N64" s="17" t="s">
        <v>104</v>
      </c>
      <c r="O64" s="17" t="s">
        <v>105</v>
      </c>
      <c r="P64" s="31" t="s">
        <v>106</v>
      </c>
      <c r="Q64" s="17" t="s">
        <v>107</v>
      </c>
    </row>
    <row r="65" spans="1:17">
      <c r="A65" s="74" t="s">
        <v>94</v>
      </c>
      <c r="B65" s="64" t="str">
        <f>Einteilung!N59</f>
        <v/>
      </c>
      <c r="C65" s="64" t="str">
        <f>Einteilung!O59</f>
        <v/>
      </c>
      <c r="D65" s="64" t="str">
        <f>Einteilung!P59</f>
        <v/>
      </c>
      <c r="F65" s="19"/>
      <c r="G65" s="19"/>
      <c r="H65" s="19"/>
      <c r="I65" s="19"/>
      <c r="J65" s="19"/>
      <c r="K65" s="19"/>
      <c r="L65" s="19" t="str">
        <f>IF(P65=0,"",SUM(F65:K65)+(P65*D65))</f>
        <v/>
      </c>
      <c r="M65" s="36" t="str">
        <f>IF(P65=0,"",L65/P65)</f>
        <v/>
      </c>
      <c r="N65" s="96" t="str">
        <f>IF(OR(P65&gt;0,P66&gt;0,P67&gt;0),SUM(F69:L69),"")</f>
        <v/>
      </c>
      <c r="O65" s="96" t="str">
        <f>IF(OR(P65&gt;0,P66&gt;0,P67&gt;0),L68+N65,"")</f>
        <v/>
      </c>
      <c r="P65" s="19">
        <f>COUNTIF(F65:K65,"&gt;0")</f>
        <v>0</v>
      </c>
      <c r="Q65" s="95" t="str">
        <f>IF(AND(P65=0,P66=0,P67=0),"",O65/(SUM(P65:P67)))</f>
        <v/>
      </c>
    </row>
    <row r="66" spans="1:17">
      <c r="A66" s="75" t="str">
        <f>Einteilung!U73</f>
        <v/>
      </c>
      <c r="B66" s="64" t="str">
        <f>Einteilung!N60</f>
        <v/>
      </c>
      <c r="C66" s="64" t="str">
        <f>Einteilung!O60</f>
        <v/>
      </c>
      <c r="D66" s="64" t="str">
        <f>Einteilung!P60</f>
        <v/>
      </c>
      <c r="F66" s="19"/>
      <c r="G66" s="19"/>
      <c r="H66" s="19"/>
      <c r="I66" s="19"/>
      <c r="J66" s="19"/>
      <c r="K66" s="19"/>
      <c r="L66" s="19" t="str">
        <f t="shared" ref="L66:L67" si="29">IF(P66=0,"",SUM(F66:K66)+(P66*D66))</f>
        <v/>
      </c>
      <c r="M66" s="36" t="str">
        <f t="shared" ref="M66:M67" si="30">IF(P66=0,"",L66/P66)</f>
        <v/>
      </c>
      <c r="N66" s="97"/>
      <c r="O66" s="97"/>
      <c r="P66" s="19">
        <f t="shared" ref="P66:P67" si="31">COUNTIF(F66:K66,"&gt;0")</f>
        <v>0</v>
      </c>
      <c r="Q66" s="95"/>
    </row>
    <row r="67" spans="1:17" ht="15" thickBot="1">
      <c r="A67" s="20"/>
      <c r="B67" s="64" t="str">
        <f>Einteilung!N61</f>
        <v/>
      </c>
      <c r="C67" s="64" t="str">
        <f>Einteilung!O61</f>
        <v/>
      </c>
      <c r="D67" s="64" t="str">
        <f>Einteilung!P61</f>
        <v/>
      </c>
      <c r="F67" s="25"/>
      <c r="G67" s="25"/>
      <c r="H67" s="25"/>
      <c r="I67" s="25"/>
      <c r="J67" s="25"/>
      <c r="K67" s="25"/>
      <c r="L67" s="19" t="str">
        <f t="shared" si="29"/>
        <v/>
      </c>
      <c r="M67" s="36" t="str">
        <f t="shared" si="30"/>
        <v/>
      </c>
      <c r="N67" s="98"/>
      <c r="O67" s="98"/>
      <c r="P67" s="19">
        <f t="shared" si="31"/>
        <v>0</v>
      </c>
      <c r="Q67" s="95"/>
    </row>
    <row r="68" spans="1:17" ht="15" thickTop="1">
      <c r="A68" s="21"/>
      <c r="B68" s="66"/>
      <c r="C68" s="69"/>
      <c r="D68" s="72"/>
      <c r="E68" s="23" t="s">
        <v>102</v>
      </c>
      <c r="F68" s="38" t="str">
        <f>IF(AND(F65="",F66="",F67=""),"",IF(AND(F65&gt;0,F66&gt;0),(F65+F66+$D$65+$D$66),IF(AND(F65&gt;0,F67&gt;0),(F65+F67+$D$65+$D$67),IF(AND(F66&gt;0,F67&gt;0),(F66+F67+$D$66+$D$67)))))</f>
        <v/>
      </c>
      <c r="G68" s="38" t="str">
        <f t="shared" ref="G68:K68" si="32">IF(AND(G65="",G66="",G67=""),"",IF(AND(G65&gt;0,G66&gt;0),(G65+G66+$D$65+$D$66),IF(AND(G65&gt;0,G67&gt;0),(G65+G67+$D$65+$D$67),IF(AND(G66&gt;0,G67&gt;0),(G66+G67+$D$66+$D$67)))))</f>
        <v/>
      </c>
      <c r="H68" s="38" t="str">
        <f t="shared" si="32"/>
        <v/>
      </c>
      <c r="I68" s="38" t="str">
        <f t="shared" si="32"/>
        <v/>
      </c>
      <c r="J68" s="38" t="str">
        <f t="shared" si="32"/>
        <v/>
      </c>
      <c r="K68" s="38" t="str">
        <f t="shared" si="32"/>
        <v/>
      </c>
      <c r="L68" s="27" t="str">
        <f>IF(AND(P65=0,P66=0,P67=0),"",SUM(L65:L67))</f>
        <v/>
      </c>
      <c r="M68" s="22"/>
      <c r="N68" s="22"/>
      <c r="O68" s="22"/>
    </row>
    <row r="69" spans="1:17">
      <c r="A69" s="21"/>
      <c r="B69" s="66"/>
      <c r="C69" s="69"/>
      <c r="D69" s="72"/>
      <c r="E69" s="23" t="s">
        <v>104</v>
      </c>
      <c r="F69" s="19" t="str">
        <f>IF(F68="","",IF(F68&gt;F79,20,IF(F68&lt;F79,0,IF(F68=F79,10,))))</f>
        <v/>
      </c>
      <c r="G69" s="19" t="str">
        <f t="shared" ref="G69:I69" si="33">IF(G68="","",IF(G68&gt;G79,20,IF(G68&lt;G79,0,IF(G68=G79,10,))))</f>
        <v/>
      </c>
      <c r="H69" s="19" t="str">
        <f t="shared" si="33"/>
        <v/>
      </c>
      <c r="I69" s="19" t="str">
        <f t="shared" si="33"/>
        <v/>
      </c>
      <c r="J69" s="19" t="str">
        <f>IF(J68="","",IF(J68&gt;J79,20,IF(J68&lt;J79,0,IF(J68=J79,10,))))</f>
        <v/>
      </c>
      <c r="K69" s="19" t="str">
        <f t="shared" ref="K69" si="34">IF(K68="","",IF(K68&gt;K79,20,IF(K68&lt;K79,0,IF(K68=K79,10,))))</f>
        <v/>
      </c>
      <c r="L69" s="19" t="str">
        <f>IF(L68="","",IF(L68&gt;L79,50,IF(L68&lt;L79,0,IF(L68=L79,25,))))</f>
        <v/>
      </c>
      <c r="M69" s="22"/>
      <c r="N69" s="22"/>
      <c r="O69" s="22"/>
    </row>
    <row r="70" spans="1:17">
      <c r="A70" s="21"/>
      <c r="B70" s="66"/>
      <c r="C70" s="69"/>
      <c r="D70" s="72"/>
      <c r="E70" s="23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7">
      <c r="A71" s="21"/>
      <c r="B71" s="66"/>
      <c r="C71" s="69"/>
      <c r="D71" s="72"/>
      <c r="E71" s="23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7">
      <c r="A72" s="21"/>
      <c r="B72" s="66"/>
      <c r="C72" s="69"/>
      <c r="D72" s="72"/>
      <c r="F72" s="22"/>
      <c r="G72" s="21"/>
      <c r="H72" s="21"/>
      <c r="I72" s="21"/>
      <c r="J72" s="21"/>
      <c r="K72" s="21"/>
      <c r="L72" s="22"/>
      <c r="M72" s="22"/>
      <c r="N72" s="22"/>
      <c r="O72" s="22"/>
      <c r="P72" s="22"/>
      <c r="Q72" s="34"/>
    </row>
    <row r="73" spans="1:17">
      <c r="A73" s="21"/>
      <c r="B73" s="66"/>
      <c r="C73" s="69"/>
      <c r="D73" s="72"/>
      <c r="F73" s="22"/>
      <c r="G73" s="21"/>
      <c r="H73" s="21"/>
      <c r="I73" s="21"/>
      <c r="J73" s="21"/>
      <c r="K73" s="21"/>
      <c r="L73" s="22"/>
      <c r="M73" s="22"/>
      <c r="N73" s="22"/>
      <c r="O73" s="22"/>
      <c r="P73" s="22"/>
      <c r="Q73" s="34"/>
    </row>
    <row r="74" spans="1:17">
      <c r="F74" s="18"/>
    </row>
    <row r="75" spans="1:17" ht="22">
      <c r="B75" s="65" t="s">
        <v>1</v>
      </c>
      <c r="C75" s="68" t="s">
        <v>3</v>
      </c>
      <c r="D75" s="71" t="s">
        <v>4</v>
      </c>
      <c r="F75" s="17" t="s">
        <v>96</v>
      </c>
      <c r="G75" s="17" t="s">
        <v>97</v>
      </c>
      <c r="H75" s="17" t="s">
        <v>98</v>
      </c>
      <c r="I75" s="17" t="s">
        <v>99</v>
      </c>
      <c r="J75" s="17" t="s">
        <v>100</v>
      </c>
      <c r="K75" s="17" t="s">
        <v>101</v>
      </c>
      <c r="L75" s="17" t="s">
        <v>102</v>
      </c>
      <c r="M75" s="17" t="s">
        <v>103</v>
      </c>
      <c r="N75" s="17" t="s">
        <v>104</v>
      </c>
      <c r="O75" s="17" t="s">
        <v>105</v>
      </c>
      <c r="P75" s="31" t="s">
        <v>106</v>
      </c>
      <c r="Q75" s="17" t="s">
        <v>107</v>
      </c>
    </row>
    <row r="76" spans="1:17">
      <c r="A76" s="74" t="s">
        <v>95</v>
      </c>
      <c r="B76" s="64" t="str">
        <f>Einteilung!N62</f>
        <v/>
      </c>
      <c r="C76" s="64" t="str">
        <f>Einteilung!O62</f>
        <v/>
      </c>
      <c r="D76" s="64" t="str">
        <f>Einteilung!P62</f>
        <v/>
      </c>
      <c r="F76" s="19"/>
      <c r="G76" s="19"/>
      <c r="H76" s="19"/>
      <c r="I76" s="19"/>
      <c r="J76" s="19"/>
      <c r="K76" s="19"/>
      <c r="L76" s="19" t="str">
        <f>IF(P76=0,"",SUM(F76:K76)+(P76*D76))</f>
        <v/>
      </c>
      <c r="M76" s="19" t="str">
        <f>IF(P76=0,"",L76/P76)</f>
        <v/>
      </c>
      <c r="N76" s="96" t="str">
        <f>IF(OR(P76&gt;0,P77&gt;0,P78&gt;0),SUM(F80:L80),"")</f>
        <v/>
      </c>
      <c r="O76" s="96" t="str">
        <f>IF(OR(P76&gt;0,P77&gt;0,P78&gt;0),L79+N76,"")</f>
        <v/>
      </c>
      <c r="P76" s="19">
        <f>COUNTIF(F76:K76,"&gt;0")</f>
        <v>0</v>
      </c>
      <c r="Q76" s="95" t="str">
        <f>IF(AND(P76=0,P77=0,P78=0),"",O76/(SUM(P76:P78)))</f>
        <v/>
      </c>
    </row>
    <row r="77" spans="1:17">
      <c r="A77" s="75" t="str">
        <f>Einteilung!U74</f>
        <v/>
      </c>
      <c r="B77" s="64" t="str">
        <f>Einteilung!N63</f>
        <v/>
      </c>
      <c r="C77" s="64" t="str">
        <f>Einteilung!O63</f>
        <v/>
      </c>
      <c r="D77" s="64" t="str">
        <f>Einteilung!P63</f>
        <v/>
      </c>
      <c r="F77" s="19"/>
      <c r="G77" s="19"/>
      <c r="H77" s="19"/>
      <c r="I77" s="19"/>
      <c r="J77" s="19"/>
      <c r="K77" s="19"/>
      <c r="L77" s="19" t="str">
        <f>IF(P77=0,"",SUM(F77:K77)+(P77*D77))</f>
        <v/>
      </c>
      <c r="M77" s="19" t="str">
        <f t="shared" ref="M77:M78" si="35">IF(P77=0,"",L77/P77)</f>
        <v/>
      </c>
      <c r="N77" s="97"/>
      <c r="O77" s="97"/>
      <c r="P77" s="19">
        <f t="shared" ref="P77:P78" si="36">COUNTIF(F77:K77,"&gt;0")</f>
        <v>0</v>
      </c>
      <c r="Q77" s="95"/>
    </row>
    <row r="78" spans="1:17" ht="15" thickBot="1">
      <c r="A78" s="20"/>
      <c r="B78" s="64" t="str">
        <f>Einteilung!N64</f>
        <v/>
      </c>
      <c r="C78" s="64" t="str">
        <f>Einteilung!O64</f>
        <v/>
      </c>
      <c r="D78" s="64" t="str">
        <f>Einteilung!P64</f>
        <v/>
      </c>
      <c r="F78" s="25"/>
      <c r="G78" s="25"/>
      <c r="H78" s="25"/>
      <c r="I78" s="25"/>
      <c r="J78" s="25"/>
      <c r="K78" s="25"/>
      <c r="L78" s="37" t="str">
        <f>IF(P78=0,"",SUM(F78:K78)+(P78*D78))</f>
        <v/>
      </c>
      <c r="M78" s="19" t="str">
        <f t="shared" si="35"/>
        <v/>
      </c>
      <c r="N78" s="98"/>
      <c r="O78" s="98"/>
      <c r="P78" s="19">
        <f t="shared" si="36"/>
        <v>0</v>
      </c>
      <c r="Q78" s="95"/>
    </row>
    <row r="79" spans="1:17" ht="15" thickTop="1">
      <c r="E79" s="23" t="s">
        <v>102</v>
      </c>
      <c r="F79" s="38" t="str">
        <f>IF(AND(F76="",F77="",F78=""),"",IF(AND(F76&gt;0,F77&gt;0),(F76+F77+$D$76+$D$77),IF(AND(F76&gt;0,F78&gt;0),(F76+F78+$D$76+$D$78),IF(AND(F77&gt;0,F78&gt;0),(F77+F78+$D$77+$D$78),))))</f>
        <v/>
      </c>
      <c r="G79" s="38" t="str">
        <f t="shared" ref="G79:K79" si="37">IF(AND(G76="",G77="",G78=""),"",IF(AND(G76&gt;0,G77&gt;0),(G76+G77+$D$76+$D$77),IF(AND(G76&gt;0,G78&gt;0),(G76+G78+$D$76+$D$78),IF(AND(G77&gt;0,G78&gt;0),(G77+G78+$D$77+$D$78),))))</f>
        <v/>
      </c>
      <c r="H79" s="38" t="str">
        <f t="shared" si="37"/>
        <v/>
      </c>
      <c r="I79" s="38" t="str">
        <f t="shared" si="37"/>
        <v/>
      </c>
      <c r="J79" s="38" t="str">
        <f t="shared" si="37"/>
        <v/>
      </c>
      <c r="K79" s="38" t="str">
        <f t="shared" si="37"/>
        <v/>
      </c>
      <c r="L79" s="27" t="str">
        <f>IF(AND(P76=0,P77=0,P78=0),"",SUM(L76:L78))</f>
        <v/>
      </c>
      <c r="M79" s="22"/>
      <c r="N79" s="22"/>
      <c r="O79" s="22"/>
    </row>
    <row r="80" spans="1:17">
      <c r="E80" s="23" t="s">
        <v>104</v>
      </c>
      <c r="F80" s="19" t="str">
        <f>IF(F79="","",IF(F68&gt;F79,0,IF(F68&lt;F79,20,IF(F68=F79,10,))))</f>
        <v/>
      </c>
      <c r="G80" s="19" t="str">
        <f t="shared" ref="G80:H80" si="38">IF(G79="","",IF(G68&gt;G79,0,IF(G68&lt;G79,20,IF(G68=G79,10,))))</f>
        <v/>
      </c>
      <c r="H80" s="19" t="str">
        <f t="shared" si="38"/>
        <v/>
      </c>
      <c r="I80" s="19" t="str">
        <f>IF(I79="","",IF(I68&gt;I79,0,IF(I68&lt;I79,20,IF(I68=I79,10,))))</f>
        <v/>
      </c>
      <c r="J80" s="19" t="str">
        <f t="shared" ref="J80:K80" si="39">IF(J79="","",IF(J68&gt;J79,0,IF(J68&lt;J79,20,IF(J68=J79,10,))))</f>
        <v/>
      </c>
      <c r="K80" s="19" t="str">
        <f t="shared" si="39"/>
        <v/>
      </c>
      <c r="L80" s="19" t="str">
        <f>IF(L79="","",IF(L68&gt;L79,0,IF(L68&lt;L79,50,IF(L68=L79,25,))))</f>
        <v/>
      </c>
      <c r="M80" s="22"/>
      <c r="N80" s="22"/>
      <c r="O80" s="22"/>
    </row>
  </sheetData>
  <mergeCells count="24">
    <mergeCell ref="N65:N67"/>
    <mergeCell ref="O65:O67"/>
    <mergeCell ref="Q65:Q67"/>
    <mergeCell ref="N76:N78"/>
    <mergeCell ref="O76:O78"/>
    <mergeCell ref="Q76:Q78"/>
    <mergeCell ref="N43:N45"/>
    <mergeCell ref="O43:O45"/>
    <mergeCell ref="Q43:Q45"/>
    <mergeCell ref="N54:N56"/>
    <mergeCell ref="O54:O56"/>
    <mergeCell ref="Q54:Q56"/>
    <mergeCell ref="N24:N26"/>
    <mergeCell ref="O24:O26"/>
    <mergeCell ref="Q24:Q26"/>
    <mergeCell ref="N35:N37"/>
    <mergeCell ref="O35:O37"/>
    <mergeCell ref="Q35:Q37"/>
    <mergeCell ref="N2:N4"/>
    <mergeCell ref="O2:O4"/>
    <mergeCell ref="Q2:Q4"/>
    <mergeCell ref="N13:N15"/>
    <mergeCell ref="O13:O15"/>
    <mergeCell ref="Q13:Q15"/>
  </mergeCells>
  <pageMargins left="0.70866141732283472" right="0.70866141732283472" top="0.78740157480314965" bottom="0.78740157480314965" header="0.31496062992125984" footer="0.31496062992125984"/>
  <pageSetup paperSize="9"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workbookViewId="0">
      <selection activeCell="F36" sqref="F36:K36"/>
    </sheetView>
  </sheetViews>
  <sheetFormatPr baseColWidth="10" defaultRowHeight="14" x14ac:dyDescent="0"/>
  <cols>
    <col min="1" max="1" width="8.6640625" style="16" customWidth="1"/>
    <col min="2" max="2" width="15.6640625" style="67" customWidth="1"/>
    <col min="3" max="3" width="15.6640625" style="70" customWidth="1"/>
    <col min="4" max="4" width="4.6640625" style="73" customWidth="1"/>
    <col min="5" max="11" width="7.6640625" style="16" customWidth="1"/>
    <col min="12" max="15" width="7.6640625" style="18" customWidth="1"/>
    <col min="16" max="16" width="10.83203125" style="18"/>
    <col min="17" max="17" width="9" style="18" customWidth="1"/>
    <col min="18" max="16384" width="10.83203125" style="16"/>
  </cols>
  <sheetData>
    <row r="1" spans="1:17" ht="22">
      <c r="B1" s="65" t="s">
        <v>1</v>
      </c>
      <c r="C1" s="68" t="s">
        <v>3</v>
      </c>
      <c r="D1" s="71" t="s">
        <v>4</v>
      </c>
      <c r="F1" s="17" t="s">
        <v>96</v>
      </c>
      <c r="G1" s="17" t="s">
        <v>97</v>
      </c>
      <c r="H1" s="17" t="s">
        <v>98</v>
      </c>
      <c r="I1" s="17" t="s">
        <v>99</v>
      </c>
      <c r="J1" s="17" t="s">
        <v>100</v>
      </c>
      <c r="K1" s="17" t="s">
        <v>101</v>
      </c>
      <c r="L1" s="17" t="s">
        <v>102</v>
      </c>
      <c r="M1" s="17" t="s">
        <v>103</v>
      </c>
      <c r="N1" s="17" t="s">
        <v>104</v>
      </c>
      <c r="O1" s="17" t="s">
        <v>105</v>
      </c>
      <c r="P1" s="31" t="s">
        <v>106</v>
      </c>
      <c r="Q1" s="17" t="s">
        <v>107</v>
      </c>
    </row>
    <row r="2" spans="1:17">
      <c r="A2" s="74" t="s">
        <v>88</v>
      </c>
      <c r="B2" s="64" t="str">
        <f>Einteilung!Q41</f>
        <v>Tellenbach</v>
      </c>
      <c r="C2" s="64" t="str">
        <f>Einteilung!R41</f>
        <v>Hansruedi</v>
      </c>
      <c r="D2" s="64">
        <f>Einteilung!S41</f>
        <v>22</v>
      </c>
      <c r="F2" s="19">
        <v>177</v>
      </c>
      <c r="G2" s="19">
        <v>179</v>
      </c>
      <c r="H2" s="19">
        <v>157</v>
      </c>
      <c r="I2" s="19">
        <v>172</v>
      </c>
      <c r="J2" s="19">
        <v>156</v>
      </c>
      <c r="K2" s="19">
        <v>140</v>
      </c>
      <c r="L2" s="19">
        <f>IF(P2=0,"",SUM(F2:K2)+(P2*D2))</f>
        <v>1113</v>
      </c>
      <c r="M2" s="36">
        <f>IF(P2=0,"",L2/P2)</f>
        <v>185.5</v>
      </c>
      <c r="N2" s="96">
        <f>IF(OR(P2&gt;0,P3&gt;0,P4&gt;0),SUM(F6:L6),"")</f>
        <v>110</v>
      </c>
      <c r="O2" s="96">
        <f>IF(OR(P2&gt;0,P3&gt;0,P4&gt;0),L5+N2,"")</f>
        <v>2307</v>
      </c>
      <c r="P2" s="19">
        <f>COUNTIF(F2:K2,"&gt;0")</f>
        <v>6</v>
      </c>
      <c r="Q2" s="95">
        <f>IF(AND(P2=0,P3=0,P4=0),"",O2/(SUM(P2:P4)))</f>
        <v>192.25</v>
      </c>
    </row>
    <row r="3" spans="1:17">
      <c r="A3" s="75" t="str">
        <f>Einteilung!V67</f>
        <v>Flying Pins</v>
      </c>
      <c r="B3" s="64" t="str">
        <f>Einteilung!Q42</f>
        <v>Fehr</v>
      </c>
      <c r="C3" s="64" t="str">
        <f>Einteilung!R42</f>
        <v>Markus</v>
      </c>
      <c r="D3" s="64">
        <f>Einteilung!S42</f>
        <v>33</v>
      </c>
      <c r="F3" s="19">
        <v>129</v>
      </c>
      <c r="G3" s="19">
        <v>112</v>
      </c>
      <c r="H3" s="19">
        <v>196</v>
      </c>
      <c r="I3" s="19">
        <v>181</v>
      </c>
      <c r="J3" s="19">
        <v>141</v>
      </c>
      <c r="K3" s="19">
        <v>127</v>
      </c>
      <c r="L3" s="19">
        <f t="shared" ref="L3:L4" si="0">IF(P3=0,"",SUM(F3:K3)+(P3*D3))</f>
        <v>1084</v>
      </c>
      <c r="M3" s="36">
        <f t="shared" ref="M3:M4" si="1">IF(P3=0,"",L3/P3)</f>
        <v>180.66666666666666</v>
      </c>
      <c r="N3" s="97"/>
      <c r="O3" s="97"/>
      <c r="P3" s="19">
        <f t="shared" ref="P3:P4" si="2">COUNTIF(F3:K3,"&gt;0")</f>
        <v>6</v>
      </c>
      <c r="Q3" s="95"/>
    </row>
    <row r="4" spans="1:17" ht="15" thickBot="1">
      <c r="A4" s="20"/>
      <c r="B4" s="64" t="str">
        <f>Einteilung!Q43</f>
        <v>Schäpper</v>
      </c>
      <c r="C4" s="64" t="str">
        <f>Einteilung!R43</f>
        <v>Benjamin</v>
      </c>
      <c r="D4" s="64">
        <f>Einteilung!S43</f>
        <v>35</v>
      </c>
      <c r="F4" s="25"/>
      <c r="G4" s="25"/>
      <c r="H4" s="25"/>
      <c r="I4" s="25"/>
      <c r="J4" s="25"/>
      <c r="K4" s="25"/>
      <c r="L4" s="25" t="str">
        <f t="shared" si="0"/>
        <v/>
      </c>
      <c r="M4" s="36" t="str">
        <f t="shared" si="1"/>
        <v/>
      </c>
      <c r="N4" s="98"/>
      <c r="O4" s="98"/>
      <c r="P4" s="19">
        <f t="shared" si="2"/>
        <v>0</v>
      </c>
      <c r="Q4" s="95"/>
    </row>
    <row r="5" spans="1:17" ht="15" thickTop="1">
      <c r="A5" s="21"/>
      <c r="B5" s="66"/>
      <c r="C5" s="69"/>
      <c r="D5" s="72"/>
      <c r="E5" s="23" t="s">
        <v>102</v>
      </c>
      <c r="F5" s="38">
        <f>IF(AND(F2="",F3="",F4=""),"",IF(AND(F2&gt;0,F3&gt;0),(F2+F3+$D$2+$D$3),IF(AND(F2&gt;0,F4&gt;0),(F2+F4+$D$2+$D$4),IF(AND(F3&gt;0,F4&gt;0),(F3+F4+$D$3+$D$4)))))</f>
        <v>361</v>
      </c>
      <c r="G5" s="38">
        <f t="shared" ref="G5:K5" si="3">IF(AND(G2="",G3="",G4=""),"",IF(AND(G2&gt;0,G3&gt;0),(G2+G3+$D$2+$D$3),IF(AND(G2&gt;0,G4&gt;0),(G2+G4+$D$2+$D$4),IF(AND(G3&gt;0,G4&gt;0),(G3+G4+$D$3+$D$4)))))</f>
        <v>346</v>
      </c>
      <c r="H5" s="38">
        <f t="shared" si="3"/>
        <v>408</v>
      </c>
      <c r="I5" s="38">
        <f t="shared" si="3"/>
        <v>408</v>
      </c>
      <c r="J5" s="38">
        <f t="shared" si="3"/>
        <v>352</v>
      </c>
      <c r="K5" s="38">
        <f t="shared" si="3"/>
        <v>322</v>
      </c>
      <c r="L5" s="27">
        <f>IF(AND(P2=0,P3=0,P4=0),"",SUM(L2:L4))</f>
        <v>2197</v>
      </c>
      <c r="M5" s="22"/>
      <c r="N5" s="22"/>
      <c r="O5" s="22"/>
    </row>
    <row r="6" spans="1:17">
      <c r="A6" s="21"/>
      <c r="B6" s="66"/>
      <c r="C6" s="69"/>
      <c r="D6" s="72"/>
      <c r="E6" s="23" t="s">
        <v>104</v>
      </c>
      <c r="F6" s="19">
        <f>IF(F5="","",IF(F5&gt;F16,20,IF(F5&lt;F16,0,IF(F5=F16,10,))))</f>
        <v>0</v>
      </c>
      <c r="G6" s="19">
        <f t="shared" ref="G6:K6" si="4">IF(G5="","",IF(G5&gt;G16,20,IF(G5&lt;G16,0,IF(G5=G16,10,))))</f>
        <v>20</v>
      </c>
      <c r="H6" s="19">
        <f t="shared" si="4"/>
        <v>20</v>
      </c>
      <c r="I6" s="19">
        <f t="shared" si="4"/>
        <v>20</v>
      </c>
      <c r="J6" s="19">
        <f t="shared" si="4"/>
        <v>0</v>
      </c>
      <c r="K6" s="19">
        <f t="shared" si="4"/>
        <v>0</v>
      </c>
      <c r="L6" s="19">
        <f>IF(L5="","",IF(L5&gt;L16,50,IF(L5&lt;L16,0,IF(L5=L16,25,))))</f>
        <v>50</v>
      </c>
      <c r="M6" s="22"/>
      <c r="N6" s="22"/>
      <c r="O6" s="22"/>
    </row>
    <row r="7" spans="1:17">
      <c r="A7" s="21"/>
      <c r="B7" s="66"/>
      <c r="C7" s="69"/>
      <c r="D7" s="72"/>
      <c r="E7" s="23"/>
      <c r="F7" s="22"/>
      <c r="G7" s="21"/>
      <c r="H7" s="21"/>
      <c r="I7" s="21"/>
      <c r="J7" s="21"/>
      <c r="K7" s="21"/>
      <c r="L7" s="22"/>
      <c r="M7" s="22"/>
      <c r="N7" s="22"/>
      <c r="O7" s="22"/>
    </row>
    <row r="8" spans="1:17">
      <c r="A8" s="21"/>
      <c r="B8" s="66"/>
      <c r="C8" s="69"/>
      <c r="D8" s="72"/>
      <c r="E8" s="23"/>
      <c r="F8" s="22"/>
      <c r="G8" s="21"/>
      <c r="H8" s="21"/>
      <c r="I8" s="21"/>
      <c r="J8" s="21"/>
      <c r="K8" s="21"/>
      <c r="L8" s="22"/>
      <c r="M8" s="22"/>
      <c r="N8" s="22"/>
      <c r="O8" s="22"/>
    </row>
    <row r="9" spans="1:17">
      <c r="A9" s="21"/>
      <c r="B9" s="66"/>
      <c r="C9" s="69"/>
      <c r="D9" s="72"/>
      <c r="E9" s="23"/>
      <c r="F9" s="22"/>
      <c r="G9" s="21"/>
      <c r="H9" s="21"/>
      <c r="I9" s="21"/>
      <c r="J9" s="21"/>
      <c r="K9" s="21"/>
      <c r="L9" s="22"/>
      <c r="M9" s="22"/>
      <c r="N9" s="22"/>
      <c r="O9" s="22"/>
    </row>
    <row r="10" spans="1:17">
      <c r="A10" s="21"/>
      <c r="B10" s="66"/>
      <c r="C10" s="69"/>
      <c r="D10" s="72"/>
      <c r="E10" s="23"/>
      <c r="F10" s="22"/>
      <c r="G10" s="21"/>
      <c r="H10" s="21"/>
      <c r="I10" s="21"/>
      <c r="J10" s="21"/>
      <c r="K10" s="21"/>
      <c r="L10" s="22"/>
      <c r="M10" s="22"/>
      <c r="N10" s="22"/>
      <c r="O10" s="22"/>
    </row>
    <row r="11" spans="1:17">
      <c r="F11" s="18"/>
    </row>
    <row r="12" spans="1:17" ht="22">
      <c r="B12" s="65" t="s">
        <v>1</v>
      </c>
      <c r="C12" s="68" t="s">
        <v>3</v>
      </c>
      <c r="D12" s="71" t="s">
        <v>4</v>
      </c>
      <c r="F12" s="17" t="s">
        <v>96</v>
      </c>
      <c r="G12" s="17" t="s">
        <v>97</v>
      </c>
      <c r="H12" s="17" t="s">
        <v>98</v>
      </c>
      <c r="I12" s="17" t="s">
        <v>99</v>
      </c>
      <c r="J12" s="17" t="s">
        <v>100</v>
      </c>
      <c r="K12" s="17" t="s">
        <v>101</v>
      </c>
      <c r="L12" s="17" t="s">
        <v>102</v>
      </c>
      <c r="M12" s="17" t="s">
        <v>103</v>
      </c>
      <c r="N12" s="17" t="s">
        <v>104</v>
      </c>
      <c r="O12" s="17" t="s">
        <v>105</v>
      </c>
      <c r="P12" s="31" t="s">
        <v>106</v>
      </c>
      <c r="Q12" s="17" t="s">
        <v>107</v>
      </c>
    </row>
    <row r="13" spans="1:17">
      <c r="A13" s="74" t="s">
        <v>89</v>
      </c>
      <c r="B13" s="64" t="str">
        <f>Einteilung!Q44</f>
        <v>Fehr</v>
      </c>
      <c r="C13" s="64" t="str">
        <f>Einteilung!R44</f>
        <v>Patrick</v>
      </c>
      <c r="D13" s="64">
        <f>Einteilung!S44</f>
        <v>18</v>
      </c>
      <c r="F13" s="19"/>
      <c r="G13" s="19"/>
      <c r="H13" s="19"/>
      <c r="I13" s="19"/>
      <c r="J13" s="19"/>
      <c r="K13" s="19"/>
      <c r="L13" s="19" t="str">
        <f>IF(P13=0,"",SUM(F13:K13)+(P13*D13))</f>
        <v/>
      </c>
      <c r="M13" s="19" t="str">
        <f>IF(P13=0,"",L13/P13)</f>
        <v/>
      </c>
      <c r="N13" s="96">
        <f>IF(OR(P13&gt;0,P14&gt;0,P15&gt;0),SUM(F17:L17),"")</f>
        <v>60</v>
      </c>
      <c r="O13" s="96">
        <f>IF(OR(P13&gt;0,P14&gt;0,P15&gt;0),L16+N13,"")</f>
        <v>2230</v>
      </c>
      <c r="P13" s="19">
        <f>COUNTIF(F13:K13,"&gt;0")</f>
        <v>0</v>
      </c>
      <c r="Q13" s="95">
        <f>IF(AND(P13=0,P14=0,P15=0),"",O13/(SUM(P13:P15)))</f>
        <v>185.83333333333334</v>
      </c>
    </row>
    <row r="14" spans="1:17">
      <c r="A14" s="75" t="str">
        <f>Einteilung!V68</f>
        <v>BVR</v>
      </c>
      <c r="B14" s="64" t="str">
        <f>Einteilung!Q45</f>
        <v>Bacchi</v>
      </c>
      <c r="C14" s="64" t="str">
        <f>Einteilung!R45</f>
        <v>Pascal</v>
      </c>
      <c r="D14" s="64">
        <f>Einteilung!S45</f>
        <v>11</v>
      </c>
      <c r="F14" s="19">
        <v>185</v>
      </c>
      <c r="G14" s="19">
        <v>152</v>
      </c>
      <c r="H14" s="19">
        <v>182</v>
      </c>
      <c r="I14" s="19">
        <v>147</v>
      </c>
      <c r="J14" s="19">
        <v>202</v>
      </c>
      <c r="K14" s="19">
        <v>178</v>
      </c>
      <c r="L14" s="19">
        <f>IF(P14=0,"",SUM(F14:K14)+(P14*D14))</f>
        <v>1112</v>
      </c>
      <c r="M14" s="19">
        <f t="shared" ref="M14:M15" si="5">IF(P14=0,"",L14/P14)</f>
        <v>185.33333333333334</v>
      </c>
      <c r="N14" s="97"/>
      <c r="O14" s="97"/>
      <c r="P14" s="19">
        <f t="shared" ref="P14:P15" si="6">COUNTIF(F14:K14,"&gt;0")</f>
        <v>6</v>
      </c>
      <c r="Q14" s="95"/>
    </row>
    <row r="15" spans="1:17" ht="15" thickBot="1">
      <c r="A15" s="20"/>
      <c r="B15" s="64" t="str">
        <f>Einteilung!Q46</f>
        <v>Simeaner</v>
      </c>
      <c r="C15" s="64" t="str">
        <f>Einteilung!R46</f>
        <v>Andreas</v>
      </c>
      <c r="D15" s="64">
        <f>Einteilung!S46</f>
        <v>11</v>
      </c>
      <c r="F15" s="25">
        <v>176</v>
      </c>
      <c r="G15" s="25">
        <v>161</v>
      </c>
      <c r="H15" s="25">
        <v>168</v>
      </c>
      <c r="I15" s="25">
        <v>169</v>
      </c>
      <c r="J15" s="25">
        <v>134</v>
      </c>
      <c r="K15" s="25">
        <v>184</v>
      </c>
      <c r="L15" s="37">
        <f>IF(P15=0,"",SUM(F15:K15)+(P15*D15))</f>
        <v>1058</v>
      </c>
      <c r="M15" s="19">
        <f t="shared" si="5"/>
        <v>176.33333333333334</v>
      </c>
      <c r="N15" s="98"/>
      <c r="O15" s="98"/>
      <c r="P15" s="19">
        <f t="shared" si="6"/>
        <v>6</v>
      </c>
      <c r="Q15" s="95"/>
    </row>
    <row r="16" spans="1:17" ht="15" thickTop="1">
      <c r="A16" s="21"/>
      <c r="B16" s="66"/>
      <c r="C16" s="69"/>
      <c r="D16" s="72"/>
      <c r="E16" s="23" t="s">
        <v>102</v>
      </c>
      <c r="F16" s="38">
        <f>IF(AND(F13="",F14="",F15=""),"",IF(AND(F13&gt;0,F14&gt;0),(F13+F14+$D$13+$D$14),IF(AND(F13&gt;0,F15&gt;0),(F13+F15+$D$13+$D$15),IF(AND(F14&gt;0,F15&gt;0),(F14+F15+$D$14+$D$15),))))</f>
        <v>383</v>
      </c>
      <c r="G16" s="38">
        <f t="shared" ref="G16:J16" si="7">IF(AND(G13="",G14="",G15=""),"",IF(AND(G13&gt;0,G14&gt;0),(G13+G14+$D$13+$D$14),IF(AND(G13&gt;0,G15&gt;0),(G13+G15+$D$13+$D$15),IF(AND(G14&gt;0,G15&gt;0),(G14+G15+$D$14+$D$15),))))</f>
        <v>335</v>
      </c>
      <c r="H16" s="38">
        <f t="shared" si="7"/>
        <v>372</v>
      </c>
      <c r="I16" s="38">
        <f>IF(AND(I13="",I14="",I15=""),"",IF(AND(I13&gt;0,I14&gt;0),(I13+I14+$D$13+$D$14),IF(AND(I13&gt;0,I15&gt;0),(I13+I15+$D$13+$D$15),IF(AND(I14&gt;0,I15&gt;0),(I14+I15+$D$14+$D$15),))))</f>
        <v>338</v>
      </c>
      <c r="J16" s="38">
        <f t="shared" si="7"/>
        <v>358</v>
      </c>
      <c r="K16" s="38">
        <f>IF(AND(K13="",K14="",K15=""),"",IF(AND(K13&gt;0,K14&gt;0),(K13+K14+$D$13+$D$14),IF(AND(K13&gt;0,K15&gt;0),(K13+K15+$D$13+$D$15),IF(AND(K14&gt;0,K15&gt;0),(K14+K15+$D$14+$D$15),))))</f>
        <v>384</v>
      </c>
      <c r="L16" s="27">
        <f>IF(AND(P13=0,P14=0,P15=0),"",SUM(L13:L15))</f>
        <v>2170</v>
      </c>
      <c r="M16" s="22"/>
      <c r="N16" s="22"/>
      <c r="O16" s="22"/>
    </row>
    <row r="17" spans="1:17">
      <c r="A17" s="21"/>
      <c r="B17" s="66"/>
      <c r="C17" s="69"/>
      <c r="D17" s="72"/>
      <c r="E17" s="23" t="s">
        <v>104</v>
      </c>
      <c r="F17" s="19">
        <f>IF(F16="","",IF(F5&gt;F16,0,IF(F5&lt;F16,20,IF(F5=F16,10,))))</f>
        <v>20</v>
      </c>
      <c r="G17" s="19">
        <f t="shared" ref="G17:K17" si="8">IF(G16="","",IF(G5&gt;G16,0,IF(G5&lt;G16,20,IF(G5=G16,10,))))</f>
        <v>0</v>
      </c>
      <c r="H17" s="19">
        <f t="shared" si="8"/>
        <v>0</v>
      </c>
      <c r="I17" s="19">
        <f t="shared" si="8"/>
        <v>0</v>
      </c>
      <c r="J17" s="19">
        <f t="shared" si="8"/>
        <v>20</v>
      </c>
      <c r="K17" s="19">
        <f t="shared" si="8"/>
        <v>20</v>
      </c>
      <c r="L17" s="19">
        <f>IF(L16="","",IF(L5&gt;L16,0,IF(L5&lt;L16,50,IF(L5=L16,25,))))</f>
        <v>0</v>
      </c>
      <c r="M17" s="22"/>
      <c r="N17" s="22"/>
      <c r="O17" s="22"/>
    </row>
    <row r="18" spans="1:17">
      <c r="A18" s="21"/>
      <c r="B18" s="66"/>
      <c r="C18" s="69"/>
      <c r="D18" s="72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7">
      <c r="A19" s="21"/>
      <c r="B19" s="66"/>
      <c r="C19" s="69"/>
      <c r="D19" s="72"/>
      <c r="E19" s="23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7">
      <c r="A20" s="21"/>
      <c r="B20" s="66"/>
      <c r="C20" s="69"/>
      <c r="D20" s="72"/>
      <c r="E20" s="23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7">
      <c r="A21" s="21"/>
      <c r="B21" s="66"/>
      <c r="C21" s="69"/>
      <c r="D21" s="72"/>
      <c r="F21" s="22"/>
      <c r="G21" s="21"/>
      <c r="H21" s="21"/>
      <c r="I21" s="21"/>
      <c r="J21" s="21"/>
      <c r="K21" s="21"/>
      <c r="L21" s="22"/>
      <c r="M21" s="22"/>
      <c r="N21" s="22"/>
      <c r="O21" s="22"/>
    </row>
    <row r="22" spans="1:17">
      <c r="F22" s="18"/>
    </row>
    <row r="23" spans="1:17" ht="22">
      <c r="B23" s="65" t="s">
        <v>1</v>
      </c>
      <c r="C23" s="68" t="s">
        <v>3</v>
      </c>
      <c r="D23" s="71" t="s">
        <v>4</v>
      </c>
      <c r="F23" s="17" t="s">
        <v>96</v>
      </c>
      <c r="G23" s="17" t="s">
        <v>97</v>
      </c>
      <c r="H23" s="17" t="s">
        <v>98</v>
      </c>
      <c r="I23" s="17" t="s">
        <v>99</v>
      </c>
      <c r="J23" s="17" t="s">
        <v>100</v>
      </c>
      <c r="K23" s="17" t="s">
        <v>101</v>
      </c>
      <c r="L23" s="17" t="s">
        <v>102</v>
      </c>
      <c r="M23" s="17" t="s">
        <v>103</v>
      </c>
      <c r="N23" s="17" t="s">
        <v>104</v>
      </c>
      <c r="O23" s="17" t="s">
        <v>105</v>
      </c>
      <c r="P23" s="31" t="s">
        <v>106</v>
      </c>
      <c r="Q23" s="17" t="s">
        <v>107</v>
      </c>
    </row>
    <row r="24" spans="1:17">
      <c r="A24" s="74" t="s">
        <v>90</v>
      </c>
      <c r="B24" s="64" t="str">
        <f>Einteilung!Q47</f>
        <v>Kalt</v>
      </c>
      <c r="C24" s="64" t="str">
        <f>Einteilung!R47</f>
        <v>Angela</v>
      </c>
      <c r="D24" s="64">
        <f>Einteilung!S47</f>
        <v>19</v>
      </c>
      <c r="F24" s="19"/>
      <c r="G24" s="19"/>
      <c r="H24" s="19"/>
      <c r="I24" s="19"/>
      <c r="J24" s="19"/>
      <c r="K24" s="19"/>
      <c r="L24" s="19" t="str">
        <f>IF(P24=0,"",SUM(F24:K24)+(P24*D24))</f>
        <v/>
      </c>
      <c r="M24" s="36" t="str">
        <f>IF(P24=0,"",L24/P24)</f>
        <v/>
      </c>
      <c r="N24" s="96">
        <f>IF(OR(P24&gt;0,P25&gt;0,P26&gt;0),SUM(F28:L28),"")</f>
        <v>20</v>
      </c>
      <c r="O24" s="96">
        <f>IF(OR(P24&gt;0,P25&gt;0,P26&gt;0),L27+N24,"")</f>
        <v>2392</v>
      </c>
      <c r="P24" s="19">
        <f>COUNTIF(F24:K24,"&gt;0")</f>
        <v>0</v>
      </c>
      <c r="Q24" s="95">
        <f>IF(AND(P24=0,P25=0,P26=0),"",O24/(SUM(P24:P26)))</f>
        <v>199.33333333333334</v>
      </c>
    </row>
    <row r="25" spans="1:17">
      <c r="A25" s="75" t="str">
        <f>Einteilung!V69</f>
        <v>Tornados 2</v>
      </c>
      <c r="B25" s="64" t="str">
        <f>Einteilung!Q48</f>
        <v>Zeberli</v>
      </c>
      <c r="C25" s="64" t="str">
        <f>Einteilung!R48</f>
        <v>Jacqueline</v>
      </c>
      <c r="D25" s="64">
        <f>Einteilung!S48</f>
        <v>34</v>
      </c>
      <c r="F25" s="19">
        <v>174</v>
      </c>
      <c r="G25" s="19">
        <v>171</v>
      </c>
      <c r="H25" s="19">
        <v>173</v>
      </c>
      <c r="I25" s="19">
        <v>175</v>
      </c>
      <c r="J25" s="19">
        <v>167</v>
      </c>
      <c r="K25" s="19">
        <v>142</v>
      </c>
      <c r="L25" s="19">
        <f t="shared" ref="L25:L26" si="9">IF(P25=0,"",SUM(F25:K25)+(P25*D25))</f>
        <v>1206</v>
      </c>
      <c r="M25" s="36">
        <f t="shared" ref="M25:M26" si="10">IF(P25=0,"",L25/P25)</f>
        <v>201</v>
      </c>
      <c r="N25" s="97"/>
      <c r="O25" s="97"/>
      <c r="P25" s="19">
        <f t="shared" ref="P25:P26" si="11">COUNTIF(F25:K25,"&gt;0")</f>
        <v>6</v>
      </c>
      <c r="Q25" s="95"/>
    </row>
    <row r="26" spans="1:17" ht="15" thickBot="1">
      <c r="A26" s="20"/>
      <c r="B26" s="64" t="str">
        <f>Einteilung!Q49</f>
        <v>Bächler</v>
      </c>
      <c r="C26" s="64" t="str">
        <f>Einteilung!R49</f>
        <v>Sandro</v>
      </c>
      <c r="D26" s="64">
        <f>Einteilung!S49</f>
        <v>20</v>
      </c>
      <c r="F26" s="25">
        <v>166</v>
      </c>
      <c r="G26" s="25">
        <v>174</v>
      </c>
      <c r="H26" s="25">
        <v>151</v>
      </c>
      <c r="I26" s="25">
        <v>222</v>
      </c>
      <c r="J26" s="25">
        <v>174</v>
      </c>
      <c r="K26" s="25">
        <v>159</v>
      </c>
      <c r="L26" s="19">
        <f t="shared" si="9"/>
        <v>1166</v>
      </c>
      <c r="M26" s="36">
        <f t="shared" si="10"/>
        <v>194.33333333333334</v>
      </c>
      <c r="N26" s="98"/>
      <c r="O26" s="98"/>
      <c r="P26" s="19">
        <f t="shared" si="11"/>
        <v>6</v>
      </c>
      <c r="Q26" s="95"/>
    </row>
    <row r="27" spans="1:17" ht="15" thickTop="1">
      <c r="A27" s="21"/>
      <c r="B27" s="66"/>
      <c r="C27" s="69"/>
      <c r="D27" s="72"/>
      <c r="E27" s="23" t="s">
        <v>102</v>
      </c>
      <c r="F27" s="38">
        <f>IF(AND(F24="",F25="",F26=""),"",IF(AND(F24&gt;0,F25&gt;0),(F24+F25+$D$24+$D$25),IF(AND(F24&gt;0,F26&gt;0),(F24+F26+$D$24+$D$26),IF(AND(F25&gt;0,F26&gt;0),(F25+F26+$D$25+$D$26)))))</f>
        <v>394</v>
      </c>
      <c r="G27" s="38">
        <f t="shared" ref="G27:K27" si="12">IF(AND(G24="",G25="",G26=""),"",IF(AND(G24&gt;0,G25&gt;0),(G24+G25+$D$24+$D$25),IF(AND(G24&gt;0,G26&gt;0),(G24+G26+$D$24+$D$26),IF(AND(G25&gt;0,G26&gt;0),(G25+G26+$D$25+$D$26)))))</f>
        <v>399</v>
      </c>
      <c r="H27" s="38">
        <f t="shared" si="12"/>
        <v>378</v>
      </c>
      <c r="I27" s="38">
        <f t="shared" si="12"/>
        <v>451</v>
      </c>
      <c r="J27" s="38">
        <f t="shared" si="12"/>
        <v>395</v>
      </c>
      <c r="K27" s="38">
        <f t="shared" si="12"/>
        <v>355</v>
      </c>
      <c r="L27" s="27">
        <f>IF(AND(P24=0,P25=0,P26=0),"",SUM(L24:L26))</f>
        <v>2372</v>
      </c>
      <c r="M27" s="22"/>
      <c r="N27" s="22"/>
      <c r="O27" s="22"/>
    </row>
    <row r="28" spans="1:17">
      <c r="A28" s="21"/>
      <c r="B28" s="66"/>
      <c r="C28" s="69"/>
      <c r="D28" s="72"/>
      <c r="E28" s="23" t="s">
        <v>104</v>
      </c>
      <c r="F28" s="19">
        <f>IF(F27="","",IF(F27&gt;F38,20,IF(F27&lt;F38,0,IF(F27=F38,10,))))</f>
        <v>0</v>
      </c>
      <c r="G28" s="19">
        <f t="shared" ref="G28:K28" si="13">IF(G27="","",IF(G27&gt;G38,20,IF(G27&lt;G38,0,IF(G27=G38,10,))))</f>
        <v>0</v>
      </c>
      <c r="H28" s="19">
        <f t="shared" si="13"/>
        <v>0</v>
      </c>
      <c r="I28" s="19">
        <f t="shared" si="13"/>
        <v>20</v>
      </c>
      <c r="J28" s="19">
        <f>IF(J27="","",IF(J27&gt;J38,20,IF(J27&lt;J38,0,IF(J27=J38,10,))))</f>
        <v>0</v>
      </c>
      <c r="K28" s="19">
        <f t="shared" si="13"/>
        <v>0</v>
      </c>
      <c r="L28" s="19">
        <f>IF(L27="","",IF(L27&gt;L38,50,IF(L27&lt;L38,0,IF(L27=L38,25,))))</f>
        <v>0</v>
      </c>
      <c r="M28" s="22"/>
      <c r="N28" s="22"/>
      <c r="O28" s="22"/>
    </row>
    <row r="29" spans="1:17">
      <c r="A29" s="21"/>
      <c r="B29" s="66"/>
      <c r="C29" s="69"/>
      <c r="D29" s="72"/>
      <c r="E29" s="23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7">
      <c r="A30" s="21"/>
      <c r="B30" s="66"/>
      <c r="C30" s="69"/>
      <c r="D30" s="72"/>
      <c r="E30" s="23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7">
      <c r="A31" s="21"/>
      <c r="B31" s="66"/>
      <c r="C31" s="69"/>
      <c r="D31" s="72"/>
      <c r="E31" s="23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4"/>
    </row>
    <row r="32" spans="1:17">
      <c r="A32" s="21"/>
      <c r="B32" s="66"/>
      <c r="C32" s="69"/>
      <c r="D32" s="72"/>
      <c r="F32" s="22"/>
      <c r="G32" s="21"/>
      <c r="H32" s="21"/>
      <c r="I32" s="21"/>
      <c r="J32" s="21"/>
      <c r="K32" s="21"/>
      <c r="L32" s="22"/>
      <c r="M32" s="22"/>
      <c r="N32" s="22"/>
      <c r="O32" s="22"/>
      <c r="P32" s="22"/>
      <c r="Q32" s="34"/>
    </row>
    <row r="33" spans="1:17">
      <c r="F33" s="18"/>
    </row>
    <row r="34" spans="1:17" ht="22">
      <c r="B34" s="65" t="s">
        <v>1</v>
      </c>
      <c r="C34" s="68" t="s">
        <v>3</v>
      </c>
      <c r="D34" s="71" t="s">
        <v>4</v>
      </c>
      <c r="F34" s="17" t="s">
        <v>96</v>
      </c>
      <c r="G34" s="17" t="s">
        <v>97</v>
      </c>
      <c r="H34" s="17" t="s">
        <v>98</v>
      </c>
      <c r="I34" s="17" t="s">
        <v>99</v>
      </c>
      <c r="J34" s="17" t="s">
        <v>100</v>
      </c>
      <c r="K34" s="17" t="s">
        <v>101</v>
      </c>
      <c r="L34" s="17" t="s">
        <v>102</v>
      </c>
      <c r="M34" s="17" t="s">
        <v>103</v>
      </c>
      <c r="N34" s="17" t="s">
        <v>104</v>
      </c>
      <c r="O34" s="17" t="s">
        <v>105</v>
      </c>
      <c r="P34" s="31" t="s">
        <v>106</v>
      </c>
      <c r="Q34" s="17" t="s">
        <v>107</v>
      </c>
    </row>
    <row r="35" spans="1:17">
      <c r="A35" s="74" t="s">
        <v>91</v>
      </c>
      <c r="B35" s="64" t="str">
        <f>Einteilung!Q50</f>
        <v>Unternährer</v>
      </c>
      <c r="C35" s="64" t="str">
        <f>Einteilung!R50</f>
        <v>Peter</v>
      </c>
      <c r="D35" s="64">
        <f>Einteilung!S50</f>
        <v>18</v>
      </c>
      <c r="F35" s="19">
        <v>178</v>
      </c>
      <c r="G35" s="19">
        <v>211</v>
      </c>
      <c r="H35" s="19">
        <v>211</v>
      </c>
      <c r="I35" s="19">
        <v>193</v>
      </c>
      <c r="J35" s="19">
        <v>180</v>
      </c>
      <c r="K35" s="19">
        <v>172</v>
      </c>
      <c r="L35" s="19">
        <f>IF(P35=0,"",SUM(F35:K35)+(P35*D35))</f>
        <v>1253</v>
      </c>
      <c r="M35" s="19">
        <f>IF(P35=0,"",L35/P35)</f>
        <v>208.83333333333334</v>
      </c>
      <c r="N35" s="96">
        <f>IF(OR(P35&gt;0,P36&gt;0,P37&gt;0),SUM(F39:L39),"")</f>
        <v>150</v>
      </c>
      <c r="O35" s="96">
        <f>IF(OR(P35&gt;0,P36&gt;0,P37&gt;0),L38+N35,"")</f>
        <v>2633</v>
      </c>
      <c r="P35" s="19">
        <f>COUNTIF(F35:K35,"&gt;0")</f>
        <v>6</v>
      </c>
      <c r="Q35" s="95">
        <f>IF(AND(P35=0,P36=0,P37=0),"",O35/(SUM(P35:P37)))</f>
        <v>219.41666666666666</v>
      </c>
    </row>
    <row r="36" spans="1:17">
      <c r="A36" s="75" t="str">
        <f>Einteilung!V70</f>
        <v>Tornados 1</v>
      </c>
      <c r="B36" s="64" t="str">
        <f>Einteilung!Q51</f>
        <v>Seiler</v>
      </c>
      <c r="C36" s="64" t="str">
        <f>Einteilung!R51</f>
        <v>Franz</v>
      </c>
      <c r="D36" s="64">
        <f>Einteilung!S51</f>
        <v>12</v>
      </c>
      <c r="F36" s="19">
        <v>211</v>
      </c>
      <c r="G36" s="19">
        <v>189</v>
      </c>
      <c r="H36" s="19">
        <v>194</v>
      </c>
      <c r="I36" s="19">
        <v>187</v>
      </c>
      <c r="J36" s="19">
        <v>200</v>
      </c>
      <c r="K36" s="19">
        <v>177</v>
      </c>
      <c r="L36" s="19">
        <f>IF(P36=0,"",SUM(F36:K36)+(P36*D36))</f>
        <v>1230</v>
      </c>
      <c r="M36" s="19">
        <f t="shared" ref="M36:M37" si="14">IF(P36=0,"",L36/P36)</f>
        <v>205</v>
      </c>
      <c r="N36" s="97"/>
      <c r="O36" s="97"/>
      <c r="P36" s="19">
        <f t="shared" ref="P36:P37" si="15">COUNTIF(F36:K36,"&gt;0")</f>
        <v>6</v>
      </c>
      <c r="Q36" s="95"/>
    </row>
    <row r="37" spans="1:17" ht="15" thickBot="1">
      <c r="A37" s="20"/>
      <c r="B37" s="64" t="str">
        <f>Einteilung!Q52</f>
        <v>Hutter</v>
      </c>
      <c r="C37" s="64" t="str">
        <f>Einteilung!R52</f>
        <v>Marcel</v>
      </c>
      <c r="D37" s="64">
        <f>Einteilung!S52</f>
        <v>9</v>
      </c>
      <c r="F37" s="25"/>
      <c r="G37" s="25"/>
      <c r="H37" s="25"/>
      <c r="I37" s="25"/>
      <c r="J37" s="25"/>
      <c r="K37" s="25"/>
      <c r="L37" s="37" t="str">
        <f>IF(P37=0,"",SUM(F37:K37)+(P37*D37))</f>
        <v/>
      </c>
      <c r="M37" s="19" t="str">
        <f t="shared" si="14"/>
        <v/>
      </c>
      <c r="N37" s="98"/>
      <c r="O37" s="98"/>
      <c r="P37" s="19">
        <f t="shared" si="15"/>
        <v>0</v>
      </c>
      <c r="Q37" s="95"/>
    </row>
    <row r="38" spans="1:17" ht="15" thickTop="1">
      <c r="A38" s="21"/>
      <c r="B38" s="66"/>
      <c r="C38" s="69"/>
      <c r="D38" s="72"/>
      <c r="E38" s="23" t="s">
        <v>102</v>
      </c>
      <c r="F38" s="38">
        <f>IF(AND(F35="",F36="",F37=""),"",IF(AND(F35&gt;0,F36&gt;0),(F35+F36+$D$35+$D$36),IF(AND(F35&gt;0,F37&gt;0),(F35+F37+$D$35+$D$37),IF(AND(F36&gt;0,F37&gt;0),(F36+F37+$D$36+$D$37),))))</f>
        <v>419</v>
      </c>
      <c r="G38" s="38">
        <f t="shared" ref="G38:K38" si="16">IF(AND(G35="",G36="",G37=""),"",IF(AND(G35&gt;0,G36&gt;0),(G35+G36+$D$35+$D$36),IF(AND(G35&gt;0,G37&gt;0),(G35+G37+$D$35+$D$37),IF(AND(G36&gt;0,G37&gt;0),(G36+G37+$D$36+$D$37),))))</f>
        <v>430</v>
      </c>
      <c r="H38" s="38">
        <f t="shared" si="16"/>
        <v>435</v>
      </c>
      <c r="I38" s="38">
        <f t="shared" si="16"/>
        <v>410</v>
      </c>
      <c r="J38" s="38">
        <f t="shared" si="16"/>
        <v>410</v>
      </c>
      <c r="K38" s="38">
        <f t="shared" si="16"/>
        <v>379</v>
      </c>
      <c r="L38" s="27">
        <f>IF(AND(P35=0,P36=0,P37=0),"",SUM(L35:L37))</f>
        <v>2483</v>
      </c>
      <c r="M38" s="22"/>
      <c r="N38" s="22"/>
      <c r="O38" s="22"/>
    </row>
    <row r="39" spans="1:17">
      <c r="A39" s="21"/>
      <c r="B39" s="66"/>
      <c r="C39" s="69"/>
      <c r="D39" s="72"/>
      <c r="E39" s="23" t="s">
        <v>104</v>
      </c>
      <c r="F39" s="19">
        <f>IF(F38="","",IF(F27&gt;F38,0,IF(F27&lt;F38,20,IF(F27=F38,10,))))</f>
        <v>20</v>
      </c>
      <c r="G39" s="19">
        <f t="shared" ref="G39:K39" si="17">IF(G38="","",IF(G27&gt;G38,0,IF(G27&lt;G38,20,IF(G27=G38,10,))))</f>
        <v>20</v>
      </c>
      <c r="H39" s="19">
        <f t="shared" si="17"/>
        <v>20</v>
      </c>
      <c r="I39" s="19">
        <f>IF(I38="","",IF(I27&gt;I38,0,IF(I27&lt;I38,20,IF(I27=I38,10,))))</f>
        <v>0</v>
      </c>
      <c r="J39" s="19">
        <f t="shared" si="17"/>
        <v>20</v>
      </c>
      <c r="K39" s="19">
        <f t="shared" si="17"/>
        <v>20</v>
      </c>
      <c r="L39" s="19">
        <f>IF(L38="","",IF(L27&gt;L38,0,IF(L27&lt;L38,50,IF(L27=L38,25,))))</f>
        <v>50</v>
      </c>
      <c r="M39" s="22"/>
      <c r="N39" s="22"/>
      <c r="O39" s="22"/>
    </row>
    <row r="40" spans="1:17">
      <c r="A40" s="21"/>
      <c r="B40" s="66"/>
      <c r="C40" s="69"/>
      <c r="D40" s="72"/>
      <c r="E40" s="23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7">
      <c r="A41" s="21"/>
      <c r="B41" s="66"/>
      <c r="C41" s="69"/>
      <c r="D41" s="72"/>
      <c r="E41" s="23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7">
      <c r="A42" s="21"/>
      <c r="B42" s="66"/>
      <c r="C42" s="69"/>
      <c r="D42" s="72"/>
      <c r="F42" s="22"/>
      <c r="G42" s="21"/>
      <c r="H42" s="21"/>
      <c r="I42" s="21"/>
      <c r="J42" s="21"/>
      <c r="K42" s="21"/>
      <c r="L42" s="22"/>
      <c r="M42" s="22"/>
      <c r="N42" s="22"/>
      <c r="O42" s="22"/>
      <c r="P42" s="22"/>
      <c r="Q42" s="34"/>
    </row>
    <row r="43" spans="1:17">
      <c r="F43" s="18"/>
    </row>
    <row r="44" spans="1:17" ht="22">
      <c r="B44" s="65" t="s">
        <v>1</v>
      </c>
      <c r="C44" s="68" t="s">
        <v>3</v>
      </c>
      <c r="D44" s="71" t="s">
        <v>4</v>
      </c>
      <c r="F44" s="17" t="s">
        <v>96</v>
      </c>
      <c r="G44" s="17" t="s">
        <v>97</v>
      </c>
      <c r="H44" s="17" t="s">
        <v>98</v>
      </c>
      <c r="I44" s="17" t="s">
        <v>99</v>
      </c>
      <c r="J44" s="17" t="s">
        <v>100</v>
      </c>
      <c r="K44" s="17" t="s">
        <v>101</v>
      </c>
      <c r="L44" s="17" t="s">
        <v>102</v>
      </c>
      <c r="M44" s="17" t="s">
        <v>103</v>
      </c>
      <c r="N44" s="17" t="s">
        <v>104</v>
      </c>
      <c r="O44" s="17" t="s">
        <v>105</v>
      </c>
      <c r="P44" s="31" t="s">
        <v>106</v>
      </c>
      <c r="Q44" s="17" t="s">
        <v>107</v>
      </c>
    </row>
    <row r="45" spans="1:17">
      <c r="A45" s="74" t="s">
        <v>92</v>
      </c>
      <c r="B45" s="64" t="str">
        <f>Einteilung!Q53</f>
        <v/>
      </c>
      <c r="C45" s="64" t="str">
        <f>Einteilung!R53</f>
        <v/>
      </c>
      <c r="D45" s="64" t="str">
        <f>Einteilung!S53</f>
        <v/>
      </c>
      <c r="F45" s="19"/>
      <c r="G45" s="19"/>
      <c r="H45" s="19"/>
      <c r="I45" s="19"/>
      <c r="J45" s="19"/>
      <c r="K45" s="19"/>
      <c r="L45" s="19" t="str">
        <f>IF(P45=0,"",SUM(F45:K45)+(P45*D45))</f>
        <v/>
      </c>
      <c r="M45" s="36" t="str">
        <f>IF(P45=0,"",L45/P45)</f>
        <v/>
      </c>
      <c r="N45" s="96" t="str">
        <f>IF(OR(P45&gt;0,P46&gt;0,P47&gt;0),SUM(F49:L49),"")</f>
        <v/>
      </c>
      <c r="O45" s="96" t="str">
        <f>IF(OR(P45&gt;0,P46&gt;0,P47&gt;0),L48+N45,"")</f>
        <v/>
      </c>
      <c r="P45" s="19">
        <f>COUNTIF(F45:K45,"&gt;0")</f>
        <v>0</v>
      </c>
      <c r="Q45" s="95" t="str">
        <f>IF(AND(P45=0,P46=0,P47=0),"",O45/(SUM(P45:P47)))</f>
        <v/>
      </c>
    </row>
    <row r="46" spans="1:17">
      <c r="A46" s="75" t="str">
        <f>Einteilung!V71</f>
        <v/>
      </c>
      <c r="B46" s="64" t="str">
        <f>Einteilung!Q54</f>
        <v/>
      </c>
      <c r="C46" s="64" t="str">
        <f>Einteilung!R54</f>
        <v/>
      </c>
      <c r="D46" s="64" t="str">
        <f>Einteilung!S54</f>
        <v/>
      </c>
      <c r="F46" s="19"/>
      <c r="G46" s="19"/>
      <c r="H46" s="19"/>
      <c r="I46" s="19"/>
      <c r="J46" s="19"/>
      <c r="K46" s="19"/>
      <c r="L46" s="19" t="str">
        <f t="shared" ref="L46:L47" si="18">IF(P46=0,"",SUM(F46:K46)+(P46*D46))</f>
        <v/>
      </c>
      <c r="M46" s="36" t="str">
        <f t="shared" ref="M46:M47" si="19">IF(P46=0,"",L46/P46)</f>
        <v/>
      </c>
      <c r="N46" s="97"/>
      <c r="O46" s="97"/>
      <c r="P46" s="19">
        <f t="shared" ref="P46:P47" si="20">COUNTIF(F46:K46,"&gt;0")</f>
        <v>0</v>
      </c>
      <c r="Q46" s="95"/>
    </row>
    <row r="47" spans="1:17" ht="15" thickBot="1">
      <c r="A47" s="20"/>
      <c r="B47" s="64" t="str">
        <f>Einteilung!Q55</f>
        <v/>
      </c>
      <c r="C47" s="64" t="str">
        <f>Einteilung!R55</f>
        <v/>
      </c>
      <c r="D47" s="64" t="str">
        <f>Einteilung!S55</f>
        <v/>
      </c>
      <c r="F47" s="25"/>
      <c r="G47" s="25"/>
      <c r="H47" s="25"/>
      <c r="I47" s="25"/>
      <c r="J47" s="25"/>
      <c r="K47" s="25"/>
      <c r="L47" s="19" t="str">
        <f t="shared" si="18"/>
        <v/>
      </c>
      <c r="M47" s="36" t="str">
        <f t="shared" si="19"/>
        <v/>
      </c>
      <c r="N47" s="98"/>
      <c r="O47" s="98"/>
      <c r="P47" s="19">
        <f t="shared" si="20"/>
        <v>0</v>
      </c>
      <c r="Q47" s="95"/>
    </row>
    <row r="48" spans="1:17" ht="15" thickTop="1">
      <c r="A48" s="21"/>
      <c r="B48" s="66"/>
      <c r="C48" s="69"/>
      <c r="D48" s="72"/>
      <c r="E48" s="23" t="s">
        <v>102</v>
      </c>
      <c r="F48" s="38" t="str">
        <f>IF(AND(F45="",F46="",F47=""),"",IF(AND(F45&gt;0,F46&gt;0),(F45+F46+$D$45+$D$46),IF(AND(F45&gt;0,F47&gt;0),(F45+F47+$D$45+$D$47),IF(AND(F46&gt;0,F47&gt;0),(F46+F47+$D$46+$D$47)))))</f>
        <v/>
      </c>
      <c r="G48" s="38" t="str">
        <f t="shared" ref="G48:K48" si="21">IF(AND(G45="",G46="",G47=""),"",IF(AND(G45&gt;0,G46&gt;0),(G45+G46+$D$45+$D$46),IF(AND(G45&gt;0,G47&gt;0),(G45+G47+$D$45+$D$47),IF(AND(G46&gt;0,G47&gt;0),(G46+G47+$D$46+$D$47)))))</f>
        <v/>
      </c>
      <c r="H48" s="38" t="str">
        <f t="shared" si="21"/>
        <v/>
      </c>
      <c r="I48" s="38" t="str">
        <f t="shared" si="21"/>
        <v/>
      </c>
      <c r="J48" s="38" t="str">
        <f t="shared" si="21"/>
        <v/>
      </c>
      <c r="K48" s="38" t="str">
        <f t="shared" si="21"/>
        <v/>
      </c>
      <c r="L48" s="27" t="str">
        <f>IF(AND(P45=0,P46=0,P47=0),"",SUM(L45:L47))</f>
        <v/>
      </c>
      <c r="M48" s="22"/>
      <c r="N48" s="22"/>
      <c r="O48" s="22"/>
    </row>
    <row r="49" spans="1:17">
      <c r="A49" s="21"/>
      <c r="B49" s="66"/>
      <c r="C49" s="69"/>
      <c r="D49" s="72"/>
      <c r="E49" s="23" t="s">
        <v>104</v>
      </c>
      <c r="F49" s="19" t="str">
        <f>IF(F48="","",IF(F48&gt;F57,20,IF(F48&lt;F57,0,IF(F48=F57,10,))))</f>
        <v/>
      </c>
      <c r="G49" s="19" t="str">
        <f t="shared" ref="G49:I49" si="22">IF(G48="","",IF(G48&gt;G57,20,IF(G48&lt;G57,0,IF(G48=G57,10,))))</f>
        <v/>
      </c>
      <c r="H49" s="19" t="str">
        <f t="shared" si="22"/>
        <v/>
      </c>
      <c r="I49" s="19" t="str">
        <f t="shared" si="22"/>
        <v/>
      </c>
      <c r="J49" s="19" t="str">
        <f>IF(J48="","",IF(J48&gt;J57,20,IF(J48&lt;J57,0,IF(J48=J57,10,))))</f>
        <v/>
      </c>
      <c r="K49" s="19" t="str">
        <f t="shared" ref="K49" si="23">IF(K48="","",IF(K48&gt;K57,20,IF(K48&lt;K57,0,IF(K48=K57,10,))))</f>
        <v/>
      </c>
      <c r="L49" s="19" t="str">
        <f>IF(L48="","",IF(L48&gt;L57,50,IF(L48&lt;L57,0,IF(L48=L57,25,))))</f>
        <v/>
      </c>
      <c r="M49" s="22"/>
      <c r="N49" s="22"/>
      <c r="O49" s="22"/>
    </row>
    <row r="50" spans="1:17">
      <c r="A50" s="21"/>
      <c r="B50" s="66"/>
      <c r="C50" s="69"/>
      <c r="D50" s="72"/>
      <c r="F50" s="22"/>
      <c r="G50" s="21"/>
      <c r="H50" s="21"/>
      <c r="I50" s="21"/>
      <c r="J50" s="21"/>
      <c r="K50" s="21"/>
      <c r="L50" s="22"/>
      <c r="M50" s="22"/>
      <c r="N50" s="22"/>
      <c r="O50" s="22"/>
      <c r="P50" s="22"/>
      <c r="Q50" s="34"/>
    </row>
    <row r="51" spans="1:17">
      <c r="A51" s="21"/>
      <c r="B51" s="66"/>
      <c r="C51" s="69"/>
      <c r="D51" s="72"/>
      <c r="F51" s="22"/>
      <c r="G51" s="21"/>
      <c r="H51" s="21"/>
      <c r="I51" s="21"/>
      <c r="J51" s="21"/>
      <c r="K51" s="21"/>
      <c r="L51" s="22"/>
      <c r="M51" s="22"/>
      <c r="N51" s="22"/>
      <c r="O51" s="22"/>
      <c r="P51" s="22"/>
      <c r="Q51" s="34"/>
    </row>
    <row r="52" spans="1:17">
      <c r="F52" s="18"/>
    </row>
    <row r="53" spans="1:17" ht="22">
      <c r="B53" s="65" t="s">
        <v>1</v>
      </c>
      <c r="C53" s="68" t="s">
        <v>3</v>
      </c>
      <c r="D53" s="71" t="s">
        <v>4</v>
      </c>
      <c r="F53" s="17" t="s">
        <v>96</v>
      </c>
      <c r="G53" s="17" t="s">
        <v>97</v>
      </c>
      <c r="H53" s="17" t="s">
        <v>98</v>
      </c>
      <c r="I53" s="17" t="s">
        <v>99</v>
      </c>
      <c r="J53" s="17" t="s">
        <v>100</v>
      </c>
      <c r="K53" s="17" t="s">
        <v>101</v>
      </c>
      <c r="L53" s="17" t="s">
        <v>102</v>
      </c>
      <c r="M53" s="17" t="s">
        <v>103</v>
      </c>
      <c r="N53" s="17" t="s">
        <v>104</v>
      </c>
      <c r="O53" s="17" t="s">
        <v>105</v>
      </c>
      <c r="P53" s="31" t="s">
        <v>106</v>
      </c>
      <c r="Q53" s="17" t="s">
        <v>107</v>
      </c>
    </row>
    <row r="54" spans="1:17">
      <c r="A54" s="74" t="s">
        <v>93</v>
      </c>
      <c r="B54" s="64" t="str">
        <f>Einteilung!Q56</f>
        <v/>
      </c>
      <c r="C54" s="64" t="str">
        <f>Einteilung!R56</f>
        <v/>
      </c>
      <c r="D54" s="64" t="str">
        <f>Einteilung!S56</f>
        <v/>
      </c>
      <c r="F54" s="19"/>
      <c r="G54" s="19"/>
      <c r="H54" s="19"/>
      <c r="I54" s="19"/>
      <c r="J54" s="19"/>
      <c r="K54" s="19"/>
      <c r="L54" s="19" t="str">
        <f>IF(P54=0,"",SUM(F54:K54)+(P54*D54))</f>
        <v/>
      </c>
      <c r="M54" s="19" t="str">
        <f>IF(P54=0,"",L54/P54)</f>
        <v/>
      </c>
      <c r="N54" s="96" t="str">
        <f>IF(OR(P54&gt;0,P55&gt;0,P56&gt;0),SUM(F58:L58),"")</f>
        <v/>
      </c>
      <c r="O54" s="96" t="str">
        <f>IF(OR(P54&gt;0,P55&gt;0,P56&gt;0),L57+N54,"")</f>
        <v/>
      </c>
      <c r="P54" s="19">
        <f>COUNTIF(F54:K54,"&gt;0")</f>
        <v>0</v>
      </c>
      <c r="Q54" s="95" t="str">
        <f>IF(AND(P54=0,P55=0,P56=0),"",O54/(SUM(P54:P56)))</f>
        <v/>
      </c>
    </row>
    <row r="55" spans="1:17">
      <c r="A55" s="75" t="str">
        <f>Einteilung!V72</f>
        <v/>
      </c>
      <c r="B55" s="64" t="str">
        <f>Einteilung!Q57</f>
        <v/>
      </c>
      <c r="C55" s="64" t="str">
        <f>Einteilung!R57</f>
        <v/>
      </c>
      <c r="D55" s="64" t="str">
        <f>Einteilung!S57</f>
        <v/>
      </c>
      <c r="F55" s="19"/>
      <c r="G55" s="19"/>
      <c r="H55" s="19"/>
      <c r="I55" s="19"/>
      <c r="J55" s="19"/>
      <c r="K55" s="19"/>
      <c r="L55" s="19" t="str">
        <f>IF(P55=0,"",SUM(F55:K55)+(P55*D55))</f>
        <v/>
      </c>
      <c r="M55" s="19" t="str">
        <f t="shared" ref="M55:M56" si="24">IF(P55=0,"",L55/P55)</f>
        <v/>
      </c>
      <c r="N55" s="97"/>
      <c r="O55" s="97"/>
      <c r="P55" s="19">
        <f t="shared" ref="P55:P56" si="25">COUNTIF(F55:K55,"&gt;0")</f>
        <v>0</v>
      </c>
      <c r="Q55" s="95"/>
    </row>
    <row r="56" spans="1:17" ht="15" thickBot="1">
      <c r="A56" s="20"/>
      <c r="B56" s="64" t="str">
        <f>Einteilung!Q58</f>
        <v/>
      </c>
      <c r="C56" s="64" t="str">
        <f>Einteilung!R58</f>
        <v/>
      </c>
      <c r="D56" s="64" t="str">
        <f>Einteilung!S58</f>
        <v/>
      </c>
      <c r="F56" s="25"/>
      <c r="G56" s="25"/>
      <c r="H56" s="25"/>
      <c r="I56" s="25"/>
      <c r="J56" s="25"/>
      <c r="K56" s="25"/>
      <c r="L56" s="37" t="str">
        <f>IF(P56=0,"",SUM(F56:K56)+(P56*D56))</f>
        <v/>
      </c>
      <c r="M56" s="19" t="str">
        <f t="shared" si="24"/>
        <v/>
      </c>
      <c r="N56" s="98"/>
      <c r="O56" s="98"/>
      <c r="P56" s="19">
        <f t="shared" si="25"/>
        <v>0</v>
      </c>
      <c r="Q56" s="95"/>
    </row>
    <row r="57" spans="1:17" ht="15" thickTop="1">
      <c r="A57" s="21"/>
      <c r="B57" s="66"/>
      <c r="C57" s="69"/>
      <c r="D57" s="72"/>
      <c r="E57" s="23" t="s">
        <v>102</v>
      </c>
      <c r="F57" s="38" t="str">
        <f>IF(AND(F54="",F55="",F56=""),"",IF(AND(F54&gt;0,F55&gt;0),(F54+F55+$D$54+$D$55),IF(AND(F54&gt;0,F56&gt;0),(F54+F56+$D$54+$D$56),IF(AND(F55&gt;0,F56&gt;0),(F55+F56+$D$55+$D$56),))))</f>
        <v/>
      </c>
      <c r="G57" s="38" t="str">
        <f>IF(AND(G54="",G55="",G56=""),"",IF(AND(G54&gt;0,G55&gt;0),(G54+G55+$D$54+$D$55),IF(AND(G54&gt;0,G56&gt;0),(G54+G56+$D$54+$D$56),IF(AND(G55&gt;0,G56&gt;0),(G55+G56+$D$55+$D$56),))))</f>
        <v/>
      </c>
      <c r="H57" s="38" t="str">
        <f>IF(AND(H54="",H55="",H56=""),"",IF(AND(H54&gt;0,H55&gt;0),(H54+H55+$D$54+$D$55),IF(AND(H54&gt;0,H56&gt;0),(H54+H56+$D$54+$D$56),IF(AND(H55&gt;0,H56&gt;0),(H55+H56+$D$55+$D$56),))))</f>
        <v/>
      </c>
      <c r="I57" s="38" t="str">
        <f t="shared" ref="I57:K57" si="26">IF(AND(I54="",I55="",I56=""),"",IF(AND(I54&gt;0,I55&gt;0),(I54+I55+$D$54+$D$55),IF(AND(I54&gt;0,I56&gt;0),(I54+I56+$D$54+$D$56),IF(AND(I55&gt;0,I56&gt;0),(I55+I56+$D$55+$D$56),))))</f>
        <v/>
      </c>
      <c r="J57" s="38" t="str">
        <f t="shared" si="26"/>
        <v/>
      </c>
      <c r="K57" s="38" t="str">
        <f t="shared" si="26"/>
        <v/>
      </c>
      <c r="L57" s="27" t="str">
        <f>IF(AND(P54=0,P55=0,P56=0),"",SUM(L54:L56))</f>
        <v/>
      </c>
      <c r="M57" s="22"/>
      <c r="N57" s="22"/>
      <c r="O57" s="22"/>
    </row>
    <row r="58" spans="1:17">
      <c r="A58" s="21"/>
      <c r="B58" s="66"/>
      <c r="C58" s="69"/>
      <c r="D58" s="72"/>
      <c r="E58" s="23" t="s">
        <v>104</v>
      </c>
      <c r="F58" s="19" t="str">
        <f>IF(F57="","",IF(F48&gt;F57,0,IF(F48&lt;F57,20,IF(F48=F57,10,))))</f>
        <v/>
      </c>
      <c r="G58" s="19" t="str">
        <f t="shared" ref="G58:H58" si="27">IF(G57="","",IF(G48&gt;G57,0,IF(G48&lt;G57,20,IF(G48=G57,10,))))</f>
        <v/>
      </c>
      <c r="H58" s="19" t="str">
        <f t="shared" si="27"/>
        <v/>
      </c>
      <c r="I58" s="19" t="str">
        <f>IF(I57="","",IF(I48&gt;I57,0,IF(I48&lt;I57,20,IF(I48=I57,10,))))</f>
        <v/>
      </c>
      <c r="J58" s="19" t="str">
        <f t="shared" ref="J58:K58" si="28">IF(J57="","",IF(J48&gt;J57,0,IF(J48&lt;J57,20,IF(J48=J57,10,))))</f>
        <v/>
      </c>
      <c r="K58" s="19" t="str">
        <f t="shared" si="28"/>
        <v/>
      </c>
      <c r="L58" s="19" t="str">
        <f>IF(L57="","",IF(L48&gt;L57,0,IF(L48&lt;L57,50,IF(L48=L57,25,))))</f>
        <v/>
      </c>
      <c r="M58" s="22"/>
      <c r="N58" s="22"/>
      <c r="O58" s="22"/>
    </row>
    <row r="59" spans="1:17">
      <c r="A59" s="21"/>
      <c r="B59" s="66"/>
      <c r="C59" s="69"/>
      <c r="D59" s="72"/>
      <c r="F59" s="22"/>
      <c r="G59" s="21"/>
      <c r="H59" s="21"/>
      <c r="I59" s="21"/>
      <c r="J59" s="21"/>
      <c r="K59" s="21"/>
      <c r="L59" s="22"/>
      <c r="M59" s="22"/>
      <c r="N59" s="22"/>
      <c r="O59" s="22"/>
      <c r="P59" s="22"/>
      <c r="Q59" s="34"/>
    </row>
    <row r="60" spans="1:17">
      <c r="A60" s="21"/>
      <c r="B60" s="66"/>
      <c r="C60" s="69"/>
      <c r="D60" s="72"/>
      <c r="F60" s="22"/>
      <c r="G60" s="21"/>
      <c r="H60" s="21"/>
      <c r="I60" s="21"/>
      <c r="J60" s="21"/>
      <c r="K60" s="21"/>
      <c r="L60" s="22"/>
      <c r="M60" s="22"/>
      <c r="N60" s="22"/>
      <c r="O60" s="22"/>
      <c r="P60" s="22"/>
      <c r="Q60" s="34"/>
    </row>
    <row r="61" spans="1:17">
      <c r="F61" s="18"/>
    </row>
    <row r="62" spans="1:17" ht="22">
      <c r="B62" s="65" t="s">
        <v>1</v>
      </c>
      <c r="C62" s="68" t="s">
        <v>3</v>
      </c>
      <c r="D62" s="71" t="s">
        <v>4</v>
      </c>
      <c r="F62" s="17" t="s">
        <v>96</v>
      </c>
      <c r="G62" s="17" t="s">
        <v>97</v>
      </c>
      <c r="H62" s="17" t="s">
        <v>98</v>
      </c>
      <c r="I62" s="17" t="s">
        <v>99</v>
      </c>
      <c r="J62" s="17" t="s">
        <v>100</v>
      </c>
      <c r="K62" s="17" t="s">
        <v>101</v>
      </c>
      <c r="L62" s="17" t="s">
        <v>102</v>
      </c>
      <c r="M62" s="17" t="s">
        <v>103</v>
      </c>
      <c r="N62" s="17" t="s">
        <v>104</v>
      </c>
      <c r="O62" s="17" t="s">
        <v>105</v>
      </c>
      <c r="P62" s="31" t="s">
        <v>106</v>
      </c>
      <c r="Q62" s="17" t="s">
        <v>107</v>
      </c>
    </row>
    <row r="63" spans="1:17">
      <c r="A63" s="74" t="s">
        <v>94</v>
      </c>
      <c r="B63" s="64" t="str">
        <f>Einteilung!Q59</f>
        <v/>
      </c>
      <c r="C63" s="64" t="str">
        <f>Einteilung!R59</f>
        <v/>
      </c>
      <c r="D63" s="64" t="str">
        <f>Einteilung!S59</f>
        <v/>
      </c>
      <c r="F63" s="19"/>
      <c r="G63" s="19"/>
      <c r="H63" s="19"/>
      <c r="I63" s="19"/>
      <c r="J63" s="19"/>
      <c r="K63" s="19"/>
      <c r="L63" s="19" t="str">
        <f>IF(P63=0,"",SUM(F63:K63)+(P63*D63))</f>
        <v/>
      </c>
      <c r="M63" s="36" t="str">
        <f>IF(P63=0,"",L63/P63)</f>
        <v/>
      </c>
      <c r="N63" s="96" t="str">
        <f>IF(OR(P63&gt;0,P64&gt;0,P65&gt;0),SUM(F67:L67),"")</f>
        <v/>
      </c>
      <c r="O63" s="96" t="str">
        <f>IF(OR(P63&gt;0,P64&gt;0,P65&gt;0),L66+N63,"")</f>
        <v/>
      </c>
      <c r="P63" s="19">
        <f>COUNTIF(F63:K63,"&gt;0")</f>
        <v>0</v>
      </c>
      <c r="Q63" s="95" t="str">
        <f>IF(AND(P63=0,P64=0,P65=0),"",O63/(SUM(P63:P65)))</f>
        <v/>
      </c>
    </row>
    <row r="64" spans="1:17">
      <c r="A64" s="75" t="str">
        <f>Einteilung!V73</f>
        <v/>
      </c>
      <c r="B64" s="64" t="str">
        <f>Einteilung!Q60</f>
        <v/>
      </c>
      <c r="C64" s="64" t="str">
        <f>Einteilung!R60</f>
        <v/>
      </c>
      <c r="D64" s="64" t="str">
        <f>Einteilung!S60</f>
        <v/>
      </c>
      <c r="F64" s="19"/>
      <c r="G64" s="19"/>
      <c r="H64" s="19"/>
      <c r="I64" s="19"/>
      <c r="J64" s="19"/>
      <c r="K64" s="19"/>
      <c r="L64" s="19" t="str">
        <f t="shared" ref="L64:L65" si="29">IF(P64=0,"",SUM(F64:K64)+(P64*D64))</f>
        <v/>
      </c>
      <c r="M64" s="36" t="str">
        <f t="shared" ref="M64:M65" si="30">IF(P64=0,"",L64/P64)</f>
        <v/>
      </c>
      <c r="N64" s="97"/>
      <c r="O64" s="97"/>
      <c r="P64" s="19">
        <f t="shared" ref="P64:P65" si="31">COUNTIF(F64:K64,"&gt;0")</f>
        <v>0</v>
      </c>
      <c r="Q64" s="95"/>
    </row>
    <row r="65" spans="1:17" ht="15" thickBot="1">
      <c r="A65" s="20"/>
      <c r="B65" s="64" t="str">
        <f>Einteilung!Q61</f>
        <v/>
      </c>
      <c r="C65" s="64" t="str">
        <f>Einteilung!R61</f>
        <v/>
      </c>
      <c r="D65" s="64" t="str">
        <f>Einteilung!S61</f>
        <v/>
      </c>
      <c r="F65" s="25"/>
      <c r="G65" s="25"/>
      <c r="H65" s="25"/>
      <c r="I65" s="25"/>
      <c r="J65" s="25"/>
      <c r="K65" s="25"/>
      <c r="L65" s="19" t="str">
        <f t="shared" si="29"/>
        <v/>
      </c>
      <c r="M65" s="36" t="str">
        <f t="shared" si="30"/>
        <v/>
      </c>
      <c r="N65" s="98"/>
      <c r="O65" s="98"/>
      <c r="P65" s="19">
        <f t="shared" si="31"/>
        <v>0</v>
      </c>
      <c r="Q65" s="95"/>
    </row>
    <row r="66" spans="1:17" ht="15" thickTop="1">
      <c r="A66" s="21"/>
      <c r="B66" s="66"/>
      <c r="C66" s="69"/>
      <c r="D66" s="72"/>
      <c r="E66" s="23" t="s">
        <v>102</v>
      </c>
      <c r="F66" s="38" t="str">
        <f>IF(AND(F63="",F64="",F65=""),"",IF(AND(F63&gt;0,F64&gt;0),(F63+F64+$D$63+$D$64),IF(AND(F63&gt;0,F65&gt;0),(F63+F65+$D$63+$D$65),IF(AND(F64&gt;0,F65&gt;0),(F64+F65+$D$64+$D$65)))))</f>
        <v/>
      </c>
      <c r="G66" s="38" t="str">
        <f t="shared" ref="G66:K66" si="32">IF(AND(G63="",G64="",G65=""),"",IF(AND(G63&gt;0,G64&gt;0),(G63+G64+$D$63+$D$64),IF(AND(G63&gt;0,G65&gt;0),(G63+G65+$D$63+$D$65),IF(AND(G64&gt;0,G65&gt;0),(G64+G65+$D$64+$D$65)))))</f>
        <v/>
      </c>
      <c r="H66" s="38" t="str">
        <f t="shared" si="32"/>
        <v/>
      </c>
      <c r="I66" s="38" t="str">
        <f t="shared" si="32"/>
        <v/>
      </c>
      <c r="J66" s="38" t="str">
        <f t="shared" si="32"/>
        <v/>
      </c>
      <c r="K66" s="38" t="str">
        <f t="shared" si="32"/>
        <v/>
      </c>
      <c r="L66" s="27" t="str">
        <f>IF(AND(P63=0,P64=0,P65=0),"",SUM(L63:L65))</f>
        <v/>
      </c>
      <c r="M66" s="22"/>
      <c r="N66" s="22"/>
      <c r="O66" s="22"/>
    </row>
    <row r="67" spans="1:17">
      <c r="A67" s="21"/>
      <c r="B67" s="66"/>
      <c r="C67" s="69"/>
      <c r="D67" s="72"/>
      <c r="E67" s="23" t="s">
        <v>104</v>
      </c>
      <c r="F67" s="19" t="str">
        <f>IF(F66="","",IF(F66&gt;F75,20,IF(F66&lt;F75,0,IF(F66=F75,10,))))</f>
        <v/>
      </c>
      <c r="G67" s="19" t="str">
        <f t="shared" ref="G67:I67" si="33">IF(G66="","",IF(G66&gt;G75,20,IF(G66&lt;G75,0,IF(G66=G75,10,))))</f>
        <v/>
      </c>
      <c r="H67" s="19" t="str">
        <f t="shared" si="33"/>
        <v/>
      </c>
      <c r="I67" s="19" t="str">
        <f t="shared" si="33"/>
        <v/>
      </c>
      <c r="J67" s="19" t="str">
        <f>IF(J66="","",IF(J66&gt;J75,20,IF(J66&lt;J75,0,IF(J66=J75,10,))))</f>
        <v/>
      </c>
      <c r="K67" s="19" t="str">
        <f t="shared" ref="K67" si="34">IF(K66="","",IF(K66&gt;K75,20,IF(K66&lt;K75,0,IF(K66=K75,10,))))</f>
        <v/>
      </c>
      <c r="L67" s="19" t="str">
        <f>IF(L66="","",IF(L66&gt;L75,50,IF(L66&lt;L75,0,IF(L66=L75,25,))))</f>
        <v/>
      </c>
      <c r="M67" s="22"/>
      <c r="N67" s="22"/>
      <c r="O67" s="22"/>
    </row>
    <row r="68" spans="1:17">
      <c r="A68" s="21"/>
      <c r="B68" s="66"/>
      <c r="C68" s="69"/>
      <c r="D68" s="72"/>
      <c r="F68" s="22"/>
      <c r="G68" s="21"/>
      <c r="H68" s="21"/>
      <c r="I68" s="21"/>
      <c r="J68" s="21"/>
      <c r="K68" s="21"/>
      <c r="L68" s="22"/>
      <c r="M68" s="22"/>
      <c r="N68" s="22"/>
      <c r="O68" s="22"/>
      <c r="P68" s="22"/>
      <c r="Q68" s="34"/>
    </row>
    <row r="69" spans="1:17">
      <c r="A69" s="21"/>
      <c r="B69" s="66"/>
      <c r="C69" s="69"/>
      <c r="D69" s="72"/>
      <c r="F69" s="22"/>
      <c r="G69" s="21"/>
      <c r="H69" s="21"/>
      <c r="I69" s="21"/>
      <c r="J69" s="21"/>
      <c r="K69" s="21"/>
      <c r="L69" s="22"/>
      <c r="M69" s="22"/>
      <c r="N69" s="22"/>
      <c r="O69" s="22"/>
      <c r="P69" s="22"/>
      <c r="Q69" s="34"/>
    </row>
    <row r="70" spans="1:17">
      <c r="F70" s="18"/>
    </row>
    <row r="71" spans="1:17" ht="22">
      <c r="B71" s="65" t="s">
        <v>1</v>
      </c>
      <c r="C71" s="68" t="s">
        <v>3</v>
      </c>
      <c r="D71" s="71" t="s">
        <v>4</v>
      </c>
      <c r="F71" s="17" t="s">
        <v>96</v>
      </c>
      <c r="G71" s="17" t="s">
        <v>97</v>
      </c>
      <c r="H71" s="17" t="s">
        <v>98</v>
      </c>
      <c r="I71" s="17" t="s">
        <v>99</v>
      </c>
      <c r="J71" s="17" t="s">
        <v>100</v>
      </c>
      <c r="K71" s="17" t="s">
        <v>101</v>
      </c>
      <c r="L71" s="17" t="s">
        <v>102</v>
      </c>
      <c r="M71" s="17" t="s">
        <v>103</v>
      </c>
      <c r="N71" s="17" t="s">
        <v>104</v>
      </c>
      <c r="O71" s="17" t="s">
        <v>105</v>
      </c>
      <c r="P71" s="31" t="s">
        <v>106</v>
      </c>
      <c r="Q71" s="17" t="s">
        <v>107</v>
      </c>
    </row>
    <row r="72" spans="1:17">
      <c r="A72" s="74" t="s">
        <v>95</v>
      </c>
      <c r="B72" s="64" t="str">
        <f>Einteilung!Q62</f>
        <v/>
      </c>
      <c r="C72" s="64" t="str">
        <f>Einteilung!R62</f>
        <v/>
      </c>
      <c r="D72" s="64" t="str">
        <f>Einteilung!S62</f>
        <v/>
      </c>
      <c r="F72" s="19"/>
      <c r="G72" s="19"/>
      <c r="H72" s="19"/>
      <c r="I72" s="19"/>
      <c r="J72" s="19"/>
      <c r="K72" s="19"/>
      <c r="L72" s="19" t="str">
        <f>IF(P72=0,"",SUM(F72:K72)+(P72*D72))</f>
        <v/>
      </c>
      <c r="M72" s="19" t="str">
        <f>IF(P72=0,"",L72/P72)</f>
        <v/>
      </c>
      <c r="N72" s="96" t="str">
        <f>IF(OR(P72&gt;0,P73&gt;0,P74&gt;0),SUM(F76:L76),"")</f>
        <v/>
      </c>
      <c r="O72" s="96" t="str">
        <f>IF(OR(P72&gt;0,P73&gt;0,P74&gt;0),L75+N72,"")</f>
        <v/>
      </c>
      <c r="P72" s="19">
        <f>COUNTIF(F72:K72,"&gt;0")</f>
        <v>0</v>
      </c>
      <c r="Q72" s="95" t="str">
        <f>IF(AND(P72=0,P73=0,P74=0),"",O72/(SUM(P72:P74)))</f>
        <v/>
      </c>
    </row>
    <row r="73" spans="1:17">
      <c r="A73" s="75" t="str">
        <f>Einteilung!V74</f>
        <v/>
      </c>
      <c r="B73" s="64" t="str">
        <f>Einteilung!Q63</f>
        <v/>
      </c>
      <c r="C73" s="64" t="str">
        <f>Einteilung!R63</f>
        <v/>
      </c>
      <c r="D73" s="64" t="str">
        <f>Einteilung!S63</f>
        <v/>
      </c>
      <c r="F73" s="19"/>
      <c r="G73" s="19"/>
      <c r="H73" s="19"/>
      <c r="I73" s="19"/>
      <c r="J73" s="19"/>
      <c r="K73" s="19"/>
      <c r="L73" s="19" t="str">
        <f>IF(P73=0,"",SUM(F73:K73)+(P73*D73))</f>
        <v/>
      </c>
      <c r="M73" s="19" t="str">
        <f t="shared" ref="M73:M74" si="35">IF(P73=0,"",L73/P73)</f>
        <v/>
      </c>
      <c r="N73" s="97"/>
      <c r="O73" s="97"/>
      <c r="P73" s="19">
        <f t="shared" ref="P73:P74" si="36">COUNTIF(F73:K73,"&gt;0")</f>
        <v>0</v>
      </c>
      <c r="Q73" s="95"/>
    </row>
    <row r="74" spans="1:17" ht="15" thickBot="1">
      <c r="A74" s="20"/>
      <c r="B74" s="64" t="str">
        <f>Einteilung!Q64</f>
        <v/>
      </c>
      <c r="C74" s="64" t="str">
        <f>Einteilung!R64</f>
        <v/>
      </c>
      <c r="D74" s="64" t="str">
        <f>Einteilung!S64</f>
        <v/>
      </c>
      <c r="F74" s="25"/>
      <c r="G74" s="25"/>
      <c r="H74" s="25"/>
      <c r="I74" s="25"/>
      <c r="J74" s="25"/>
      <c r="K74" s="25"/>
      <c r="L74" s="37" t="str">
        <f>IF(P74=0,"",SUM(F74:K74)+(P74*D74))</f>
        <v/>
      </c>
      <c r="M74" s="19" t="str">
        <f t="shared" si="35"/>
        <v/>
      </c>
      <c r="N74" s="98"/>
      <c r="O74" s="98"/>
      <c r="P74" s="19">
        <f t="shared" si="36"/>
        <v>0</v>
      </c>
      <c r="Q74" s="95"/>
    </row>
    <row r="75" spans="1:17" ht="15" thickTop="1">
      <c r="E75" s="23" t="s">
        <v>102</v>
      </c>
      <c r="F75" s="38" t="str">
        <f>IF(AND(F72="",F73="",F74=""),"",IF(AND(F72&gt;0,F73&gt;0),(F72+F73+$D$72+$D$73),IF(AND(F72&gt;0,F74&gt;0),(F72+F74+$D$72+$D$74),IF(AND(F73&gt;0,F74&gt;0),(F73+F74+$D$73+$D$74),))))</f>
        <v/>
      </c>
      <c r="G75" s="38" t="str">
        <f t="shared" ref="G75:K75" si="37">IF(AND(G72="",G73="",G74=""),"",IF(AND(G72&gt;0,G73&gt;0),(G72+G73+$D$72+$D$73),IF(AND(G72&gt;0,G74&gt;0),(G72+G74+$D$72+$D$74),IF(AND(G73&gt;0,G74&gt;0),(G73+G74+$D$73+$D$74),))))</f>
        <v/>
      </c>
      <c r="H75" s="38" t="str">
        <f t="shared" si="37"/>
        <v/>
      </c>
      <c r="I75" s="38" t="str">
        <f t="shared" si="37"/>
        <v/>
      </c>
      <c r="J75" s="38" t="str">
        <f t="shared" si="37"/>
        <v/>
      </c>
      <c r="K75" s="38" t="str">
        <f t="shared" si="37"/>
        <v/>
      </c>
      <c r="L75" s="27" t="str">
        <f>IF(AND(P72=0,P73=0,P74=0),"",SUM(L72:L74))</f>
        <v/>
      </c>
      <c r="M75" s="22"/>
      <c r="N75" s="22"/>
      <c r="O75" s="22"/>
    </row>
    <row r="76" spans="1:17">
      <c r="E76" s="23" t="s">
        <v>104</v>
      </c>
      <c r="F76" s="19" t="str">
        <f>IF(F75="","",IF(F66&gt;F75,0,IF(F66&lt;F75,20,IF(F66=F75,10,))))</f>
        <v/>
      </c>
      <c r="G76" s="19" t="str">
        <f t="shared" ref="G76:H76" si="38">IF(G75="","",IF(G66&gt;G75,0,IF(G66&lt;G75,20,IF(G66=G75,10,))))</f>
        <v/>
      </c>
      <c r="H76" s="19" t="str">
        <f t="shared" si="38"/>
        <v/>
      </c>
      <c r="I76" s="19" t="str">
        <f>IF(I75="","",IF(I66&gt;I75,0,IF(I66&lt;I75,20,IF(I66=I75,10,))))</f>
        <v/>
      </c>
      <c r="J76" s="19" t="str">
        <f t="shared" ref="J76:K76" si="39">IF(J75="","",IF(J66&gt;J75,0,IF(J66&lt;J75,20,IF(J66=J75,10,))))</f>
        <v/>
      </c>
      <c r="K76" s="19" t="str">
        <f t="shared" si="39"/>
        <v/>
      </c>
      <c r="L76" s="19" t="str">
        <f>IF(L75="","",IF(L66&gt;L75,0,IF(L66&lt;L75,50,IF(L66=L75,25,))))</f>
        <v/>
      </c>
      <c r="M76" s="22"/>
      <c r="N76" s="22"/>
      <c r="O76" s="22"/>
    </row>
  </sheetData>
  <mergeCells count="24">
    <mergeCell ref="N63:N65"/>
    <mergeCell ref="O63:O65"/>
    <mergeCell ref="Q63:Q65"/>
    <mergeCell ref="N72:N74"/>
    <mergeCell ref="O72:O74"/>
    <mergeCell ref="Q72:Q74"/>
    <mergeCell ref="N45:N47"/>
    <mergeCell ref="O45:O47"/>
    <mergeCell ref="Q45:Q47"/>
    <mergeCell ref="N54:N56"/>
    <mergeCell ref="O54:O56"/>
    <mergeCell ref="Q54:Q56"/>
    <mergeCell ref="N24:N26"/>
    <mergeCell ref="O24:O26"/>
    <mergeCell ref="Q24:Q26"/>
    <mergeCell ref="N35:N37"/>
    <mergeCell ref="O35:O37"/>
    <mergeCell ref="Q35:Q37"/>
    <mergeCell ref="N2:N4"/>
    <mergeCell ref="O2:O4"/>
    <mergeCell ref="Q2:Q4"/>
    <mergeCell ref="N13:N15"/>
    <mergeCell ref="O13:O15"/>
    <mergeCell ref="Q13:Q15"/>
  </mergeCells>
  <pageMargins left="0.70866141732283472" right="0.70866141732283472" top="0.78740157480314965" bottom="0.78740157480314965" header="0.31496062992125984" footer="0.31496062992125984"/>
  <pageSetup paperSize="9"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selection activeCell="I31" sqref="I31:K31"/>
    </sheetView>
  </sheetViews>
  <sheetFormatPr baseColWidth="10" defaultRowHeight="14" x14ac:dyDescent="0"/>
  <cols>
    <col min="1" max="1" width="8.6640625" style="16" customWidth="1"/>
    <col min="2" max="2" width="15.6640625" style="67" customWidth="1"/>
    <col min="3" max="3" width="15.6640625" style="70" customWidth="1"/>
    <col min="4" max="4" width="4.6640625" style="73" customWidth="1"/>
    <col min="5" max="11" width="7.6640625" style="16" customWidth="1"/>
    <col min="12" max="15" width="7.6640625" style="18" customWidth="1"/>
    <col min="16" max="16" width="10.83203125" style="18"/>
    <col min="17" max="17" width="9" style="18" customWidth="1"/>
    <col min="18" max="16384" width="10.83203125" style="16"/>
  </cols>
  <sheetData>
    <row r="1" spans="1:17" ht="22">
      <c r="B1" s="65" t="s">
        <v>1</v>
      </c>
      <c r="C1" s="68" t="s">
        <v>3</v>
      </c>
      <c r="D1" s="71" t="s">
        <v>4</v>
      </c>
      <c r="F1" s="17" t="s">
        <v>96</v>
      </c>
      <c r="G1" s="17" t="s">
        <v>97</v>
      </c>
      <c r="H1" s="17" t="s">
        <v>98</v>
      </c>
      <c r="I1" s="17" t="s">
        <v>99</v>
      </c>
      <c r="J1" s="17" t="s">
        <v>100</v>
      </c>
      <c r="K1" s="17" t="s">
        <v>101</v>
      </c>
      <c r="L1" s="17" t="s">
        <v>102</v>
      </c>
      <c r="M1" s="17" t="s">
        <v>103</v>
      </c>
      <c r="N1" s="17" t="s">
        <v>104</v>
      </c>
      <c r="O1" s="17" t="s">
        <v>105</v>
      </c>
      <c r="P1" s="31" t="s">
        <v>106</v>
      </c>
      <c r="Q1" s="17" t="s">
        <v>107</v>
      </c>
    </row>
    <row r="2" spans="1:17">
      <c r="A2" s="74" t="s">
        <v>88</v>
      </c>
      <c r="B2" s="64" t="str">
        <f>Einteilung!T41</f>
        <v>Kalt</v>
      </c>
      <c r="C2" s="64" t="str">
        <f>Einteilung!U41</f>
        <v>Angela</v>
      </c>
      <c r="D2" s="64">
        <f>Einteilung!V41</f>
        <v>19</v>
      </c>
      <c r="F2" s="19">
        <v>179</v>
      </c>
      <c r="G2" s="19">
        <v>118</v>
      </c>
      <c r="H2" s="19">
        <v>166</v>
      </c>
      <c r="I2" s="19">
        <v>156</v>
      </c>
      <c r="J2" s="19">
        <v>188</v>
      </c>
      <c r="K2" s="19">
        <v>159</v>
      </c>
      <c r="L2" s="19">
        <f>IF(P2=0,"",SUM(F2:K2)+(P2*D2))</f>
        <v>1080</v>
      </c>
      <c r="M2" s="36">
        <f>IF(P2=0,"",L2/P2)</f>
        <v>180</v>
      </c>
      <c r="N2" s="96">
        <f>IF(OR(P2&gt;0,P3&gt;0,P4&gt;0),SUM(F6:L6),"")</f>
        <v>80</v>
      </c>
      <c r="O2" s="96">
        <f>IF(OR(P2&gt;0,P3&gt;0,P4&gt;0),L5+N2,"")</f>
        <v>2220</v>
      </c>
      <c r="P2" s="19">
        <f>COUNTIF(F2:K2,"&gt;0")</f>
        <v>6</v>
      </c>
      <c r="Q2" s="95">
        <f>IF(AND(P2=0,P3=0,P4=0),"",O2/(SUM(P2:P4)))</f>
        <v>185</v>
      </c>
    </row>
    <row r="3" spans="1:17">
      <c r="A3" s="75" t="str">
        <f>Einteilung!W67</f>
        <v>Tornados 2</v>
      </c>
      <c r="B3" s="64" t="str">
        <f>Einteilung!T42</f>
        <v>Zeberli</v>
      </c>
      <c r="C3" s="64" t="str">
        <f>Einteilung!U42</f>
        <v>Jacqueline</v>
      </c>
      <c r="D3" s="64">
        <f>Einteilung!V42</f>
        <v>34</v>
      </c>
      <c r="F3" s="19">
        <v>132</v>
      </c>
      <c r="G3" s="19">
        <v>162</v>
      </c>
      <c r="H3" s="19">
        <v>144</v>
      </c>
      <c r="I3" s="19">
        <v>125</v>
      </c>
      <c r="J3" s="19">
        <v>157</v>
      </c>
      <c r="K3" s="19">
        <v>136</v>
      </c>
      <c r="L3" s="19">
        <f t="shared" ref="L3:L4" si="0">IF(P3=0,"",SUM(F3:K3)+(P3*D3))</f>
        <v>1060</v>
      </c>
      <c r="M3" s="36">
        <f t="shared" ref="M3:M4" si="1">IF(P3=0,"",L3/P3)</f>
        <v>176.66666666666666</v>
      </c>
      <c r="N3" s="97"/>
      <c r="O3" s="97"/>
      <c r="P3" s="19">
        <f t="shared" ref="P3:P4" si="2">COUNTIF(F3:K3,"&gt;0")</f>
        <v>6</v>
      </c>
      <c r="Q3" s="95"/>
    </row>
    <row r="4" spans="1:17" ht="15" thickBot="1">
      <c r="A4" s="20"/>
      <c r="B4" s="64" t="str">
        <f>Einteilung!T43</f>
        <v>Bächler</v>
      </c>
      <c r="C4" s="64" t="str">
        <f>Einteilung!U43</f>
        <v>Sandro</v>
      </c>
      <c r="D4" s="64">
        <f>Einteilung!V43</f>
        <v>20</v>
      </c>
      <c r="F4" s="25"/>
      <c r="G4" s="25"/>
      <c r="H4" s="25"/>
      <c r="I4" s="25"/>
      <c r="J4" s="25"/>
      <c r="K4" s="25"/>
      <c r="L4" s="25" t="str">
        <f t="shared" si="0"/>
        <v/>
      </c>
      <c r="M4" s="36" t="str">
        <f t="shared" si="1"/>
        <v/>
      </c>
      <c r="N4" s="98"/>
      <c r="O4" s="98"/>
      <c r="P4" s="19">
        <f t="shared" si="2"/>
        <v>0</v>
      </c>
      <c r="Q4" s="95"/>
    </row>
    <row r="5" spans="1:17" ht="15" thickTop="1">
      <c r="A5" s="21"/>
      <c r="B5" s="66"/>
      <c r="C5" s="69"/>
      <c r="D5" s="72"/>
      <c r="E5" s="23" t="s">
        <v>102</v>
      </c>
      <c r="F5" s="38">
        <f>IF(AND(F2="",F3="",F4=""),"",IF(AND(F2&gt;0,F3&gt;0),(F2+F3+$D$2+$D$3),IF(AND(F2&gt;0,F4&gt;0),(F2+F4+$D$2+$D$4),IF(AND(F3&gt;0,F4&gt;0),(F3+F4+$D$3+$D$4)))))</f>
        <v>364</v>
      </c>
      <c r="G5" s="38">
        <f t="shared" ref="G5:K5" si="3">IF(AND(G2="",G3="",G4=""),"",IF(AND(G2&gt;0,G3&gt;0),(G2+G3+$D$2+$D$3),IF(AND(G2&gt;0,G4&gt;0),(G2+G4+$D$2+$D$4),IF(AND(G3&gt;0,G4&gt;0),(G3+G4+$D$3+$D$4)))))</f>
        <v>333</v>
      </c>
      <c r="H5" s="38">
        <f t="shared" si="3"/>
        <v>363</v>
      </c>
      <c r="I5" s="38">
        <f t="shared" si="3"/>
        <v>334</v>
      </c>
      <c r="J5" s="38">
        <f t="shared" si="3"/>
        <v>398</v>
      </c>
      <c r="K5" s="38">
        <f t="shared" si="3"/>
        <v>348</v>
      </c>
      <c r="L5" s="27">
        <f>IF(AND(P2=0,P3=0,P4=0),"",SUM(L2:L4))</f>
        <v>2140</v>
      </c>
      <c r="M5" s="22"/>
      <c r="N5" s="22"/>
      <c r="O5" s="22"/>
    </row>
    <row r="6" spans="1:17">
      <c r="A6" s="21"/>
      <c r="B6" s="66"/>
      <c r="C6" s="69"/>
      <c r="D6" s="72"/>
      <c r="E6" s="23" t="s">
        <v>104</v>
      </c>
      <c r="F6" s="19">
        <f>IF(F5="","",IF(F5&gt;F14,20,IF(F5&lt;F14,0,IF(F5=F14,10,))))</f>
        <v>0</v>
      </c>
      <c r="G6" s="19">
        <f t="shared" ref="G6:K6" si="4">IF(G5="","",IF(G5&gt;G14,20,IF(G5&lt;G14,0,IF(G5=G14,10,))))</f>
        <v>10</v>
      </c>
      <c r="H6" s="19">
        <f t="shared" si="4"/>
        <v>0</v>
      </c>
      <c r="I6" s="19">
        <f t="shared" si="4"/>
        <v>0</v>
      </c>
      <c r="J6" s="19">
        <f t="shared" si="4"/>
        <v>20</v>
      </c>
      <c r="K6" s="19">
        <f t="shared" si="4"/>
        <v>0</v>
      </c>
      <c r="L6" s="19">
        <f>IF(L5="","",IF(L5&gt;L14,50,IF(L5&lt;L14,0,IF(L5=L14,25,))))</f>
        <v>50</v>
      </c>
      <c r="M6" s="22"/>
      <c r="N6" s="22"/>
      <c r="O6" s="22"/>
    </row>
    <row r="7" spans="1:17">
      <c r="A7" s="21"/>
      <c r="B7" s="66"/>
      <c r="C7" s="69"/>
      <c r="D7" s="72"/>
      <c r="E7" s="23"/>
      <c r="F7" s="22"/>
      <c r="G7" s="21"/>
      <c r="H7" s="21"/>
      <c r="I7" s="21"/>
      <c r="J7" s="21"/>
      <c r="K7" s="21"/>
      <c r="L7" s="22"/>
      <c r="M7" s="22"/>
      <c r="N7" s="22"/>
      <c r="O7" s="22"/>
    </row>
    <row r="8" spans="1:17">
      <c r="A8" s="21"/>
      <c r="B8" s="66"/>
      <c r="C8" s="69"/>
      <c r="D8" s="72"/>
      <c r="E8" s="23"/>
      <c r="F8" s="22"/>
      <c r="G8" s="21"/>
      <c r="H8" s="21"/>
      <c r="I8" s="21"/>
      <c r="J8" s="21"/>
      <c r="K8" s="21"/>
      <c r="L8" s="22"/>
      <c r="M8" s="22"/>
      <c r="N8" s="22"/>
      <c r="O8" s="22"/>
    </row>
    <row r="9" spans="1:17">
      <c r="F9" s="18"/>
    </row>
    <row r="10" spans="1:17" ht="22">
      <c r="B10" s="65" t="s">
        <v>1</v>
      </c>
      <c r="C10" s="68" t="s">
        <v>3</v>
      </c>
      <c r="D10" s="71" t="s">
        <v>4</v>
      </c>
      <c r="F10" s="17" t="s">
        <v>96</v>
      </c>
      <c r="G10" s="17" t="s">
        <v>97</v>
      </c>
      <c r="H10" s="17" t="s">
        <v>98</v>
      </c>
      <c r="I10" s="17" t="s">
        <v>99</v>
      </c>
      <c r="J10" s="17" t="s">
        <v>100</v>
      </c>
      <c r="K10" s="17" t="s">
        <v>101</v>
      </c>
      <c r="L10" s="17" t="s">
        <v>102</v>
      </c>
      <c r="M10" s="17" t="s">
        <v>103</v>
      </c>
      <c r="N10" s="17" t="s">
        <v>104</v>
      </c>
      <c r="O10" s="17" t="s">
        <v>105</v>
      </c>
      <c r="P10" s="31" t="s">
        <v>106</v>
      </c>
      <c r="Q10" s="17" t="s">
        <v>107</v>
      </c>
    </row>
    <row r="11" spans="1:17">
      <c r="A11" s="74" t="s">
        <v>89</v>
      </c>
      <c r="B11" s="64" t="str">
        <f>Einteilung!T44</f>
        <v>Fehr</v>
      </c>
      <c r="C11" s="64" t="str">
        <f>Einteilung!U44</f>
        <v>Patrick</v>
      </c>
      <c r="D11" s="64">
        <f>Einteilung!V44</f>
        <v>18</v>
      </c>
      <c r="F11" s="19">
        <v>211</v>
      </c>
      <c r="G11" s="19">
        <v>168</v>
      </c>
      <c r="H11" s="19">
        <v>161</v>
      </c>
      <c r="I11" s="19">
        <v>154</v>
      </c>
      <c r="J11" s="19"/>
      <c r="K11" s="19"/>
      <c r="L11" s="19">
        <f>IF(P11=0,"",SUM(F11:K11)+(P11*D11))</f>
        <v>766</v>
      </c>
      <c r="M11" s="19">
        <f>IF(P11=0,"",L11/P11)</f>
        <v>191.5</v>
      </c>
      <c r="N11" s="96">
        <f>IF(OR(P11&gt;0,P12&gt;0,P13&gt;0),SUM(F15:L15),"")</f>
        <v>90</v>
      </c>
      <c r="O11" s="96">
        <f>IF(OR(P11&gt;0,P12&gt;0,P13&gt;0),L14+N11,"")</f>
        <v>2227</v>
      </c>
      <c r="P11" s="19">
        <f>COUNTIF(F11:K11,"&gt;0")</f>
        <v>4</v>
      </c>
      <c r="Q11" s="95">
        <f>IF(AND(P11=0,P12=0,P13=0),"",O11/(SUM(P11:P13)))</f>
        <v>185.58333333333334</v>
      </c>
    </row>
    <row r="12" spans="1:17">
      <c r="A12" s="75" t="str">
        <f>Einteilung!W68</f>
        <v>BVR</v>
      </c>
      <c r="B12" s="64" t="str">
        <f>Einteilung!T45</f>
        <v>Bacchi</v>
      </c>
      <c r="C12" s="64" t="str">
        <f>Einteilung!U45</f>
        <v>Pascal</v>
      </c>
      <c r="D12" s="64">
        <f>Einteilung!V45</f>
        <v>11</v>
      </c>
      <c r="F12" s="19">
        <v>156</v>
      </c>
      <c r="G12" s="19">
        <v>136</v>
      </c>
      <c r="H12" s="19">
        <v>176</v>
      </c>
      <c r="I12" s="19">
        <v>164</v>
      </c>
      <c r="J12" s="19">
        <v>157</v>
      </c>
      <c r="K12" s="19">
        <v>134</v>
      </c>
      <c r="L12" s="19">
        <f>IF(P12=0,"",SUM(F12:K12)+(P12*D12))</f>
        <v>989</v>
      </c>
      <c r="M12" s="19">
        <f t="shared" ref="M12:M13" si="5">IF(P12=0,"",L12/P12)</f>
        <v>164.83333333333334</v>
      </c>
      <c r="N12" s="97"/>
      <c r="O12" s="97"/>
      <c r="P12" s="19">
        <f t="shared" ref="P12:P13" si="6">COUNTIF(F12:K12,"&gt;0")</f>
        <v>6</v>
      </c>
      <c r="Q12" s="95"/>
    </row>
    <row r="13" spans="1:17" ht="15" thickBot="1">
      <c r="A13" s="20"/>
      <c r="B13" s="64" t="str">
        <f>Einteilung!T46</f>
        <v>Simeaner</v>
      </c>
      <c r="C13" s="64" t="str">
        <f>Einteilung!U46</f>
        <v>Andreas</v>
      </c>
      <c r="D13" s="64">
        <f>Einteilung!V46</f>
        <v>11</v>
      </c>
      <c r="F13" s="25"/>
      <c r="G13" s="25"/>
      <c r="H13" s="25"/>
      <c r="I13" s="25"/>
      <c r="J13" s="25">
        <v>159</v>
      </c>
      <c r="K13" s="25">
        <v>201</v>
      </c>
      <c r="L13" s="37">
        <f>IF(P13=0,"",SUM(F13:K13)+(P13*D13))</f>
        <v>382</v>
      </c>
      <c r="M13" s="19">
        <f t="shared" si="5"/>
        <v>191</v>
      </c>
      <c r="N13" s="98"/>
      <c r="O13" s="98"/>
      <c r="P13" s="19">
        <f t="shared" si="6"/>
        <v>2</v>
      </c>
      <c r="Q13" s="95"/>
    </row>
    <row r="14" spans="1:17" ht="15" thickTop="1">
      <c r="A14" s="21"/>
      <c r="B14" s="66"/>
      <c r="C14" s="69"/>
      <c r="D14" s="72"/>
      <c r="E14" s="23" t="s">
        <v>102</v>
      </c>
      <c r="F14" s="38">
        <f>IF(AND(F11="",F12="",F13=""),"",IF(AND(F11&gt;0,F12&gt;0),(F11+F12+$D$11+$D$12),IF(AND(F11&gt;0,F13&gt;0),(F11+F13+$D$11+$D$13),IF(AND(F12&gt;0,F13&gt;0),(F12+F13+$D$12+$D$13),))))</f>
        <v>396</v>
      </c>
      <c r="G14" s="38">
        <f t="shared" ref="G14:J14" si="7">IF(AND(G11="",G12="",G13=""),"",IF(AND(G11&gt;0,G12&gt;0),(G11+G12+$D$11+$D$12),IF(AND(G11&gt;0,G13&gt;0),(G11+G13+$D$11+$D$13),IF(AND(G12&gt;0,G13&gt;0),(G12+G13+$D$12+$D$13),))))</f>
        <v>333</v>
      </c>
      <c r="H14" s="38">
        <f t="shared" si="7"/>
        <v>366</v>
      </c>
      <c r="I14" s="38">
        <f>IF(AND(I11="",I12="",I13=""),"",IF(AND(I11&gt;0,I12&gt;0),(I11+I12+$D$11+$D$12),IF(AND(I11&gt;0,I13&gt;0),(I11+I13+$D$11+$D$13),IF(AND(I12&gt;0,I13&gt;0),(I12+I13+$D$12+$D$13),))))</f>
        <v>347</v>
      </c>
      <c r="J14" s="38">
        <f t="shared" si="7"/>
        <v>338</v>
      </c>
      <c r="K14" s="38">
        <f>IF(AND(K11="",K12="",K13=""),"",IF(AND(K11&gt;0,K12&gt;0),(K11+K12+$D$11+$D$12),IF(AND(K11&gt;0,K13&gt;0),(K11+K13+$D$11+$D$13),IF(AND(K12&gt;0,K13&gt;0),(K12+K13+$D$12+$D$13),))))</f>
        <v>357</v>
      </c>
      <c r="L14" s="27">
        <f>IF(AND(P11=0,P12=0,P13=0),"",SUM(L11:L13))</f>
        <v>2137</v>
      </c>
      <c r="M14" s="22"/>
      <c r="N14" s="22"/>
      <c r="O14" s="22"/>
    </row>
    <row r="15" spans="1:17">
      <c r="A15" s="21"/>
      <c r="B15" s="66"/>
      <c r="C15" s="69"/>
      <c r="D15" s="72"/>
      <c r="E15" s="23" t="s">
        <v>104</v>
      </c>
      <c r="F15" s="19">
        <f>IF(F14="","",IF(F5&gt;F14,0,IF(F5&lt;F14,20,IF(F5=F14,10,))))</f>
        <v>20</v>
      </c>
      <c r="G15" s="19">
        <f t="shared" ref="G15:K15" si="8">IF(G14="","",IF(G5&gt;G14,0,IF(G5&lt;G14,20,IF(G5=G14,10,))))</f>
        <v>10</v>
      </c>
      <c r="H15" s="19">
        <f t="shared" si="8"/>
        <v>20</v>
      </c>
      <c r="I15" s="19">
        <f t="shared" si="8"/>
        <v>20</v>
      </c>
      <c r="J15" s="19">
        <f t="shared" si="8"/>
        <v>0</v>
      </c>
      <c r="K15" s="19">
        <f t="shared" si="8"/>
        <v>20</v>
      </c>
      <c r="L15" s="19">
        <f>IF(L14="","",IF(L5&gt;L14,0,IF(L5&lt;L14,50,IF(L5=L14,25,))))</f>
        <v>0</v>
      </c>
      <c r="M15" s="22"/>
      <c r="N15" s="22"/>
      <c r="O15" s="22"/>
    </row>
    <row r="16" spans="1:17">
      <c r="A16" s="21"/>
      <c r="B16" s="66"/>
      <c r="C16" s="69"/>
      <c r="D16" s="7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7">
      <c r="A17" s="21"/>
      <c r="B17" s="66"/>
      <c r="C17" s="69"/>
      <c r="D17" s="72"/>
      <c r="F17" s="22"/>
      <c r="G17" s="21"/>
      <c r="H17" s="21"/>
      <c r="I17" s="21"/>
      <c r="J17" s="21"/>
      <c r="K17" s="21"/>
      <c r="L17" s="22"/>
      <c r="M17" s="22"/>
      <c r="N17" s="22"/>
      <c r="O17" s="22"/>
    </row>
    <row r="18" spans="1:17">
      <c r="F18" s="18"/>
    </row>
    <row r="19" spans="1:17" ht="22">
      <c r="B19" s="65" t="s">
        <v>1</v>
      </c>
      <c r="C19" s="68" t="s">
        <v>3</v>
      </c>
      <c r="D19" s="71" t="s">
        <v>4</v>
      </c>
      <c r="F19" s="17" t="s">
        <v>96</v>
      </c>
      <c r="G19" s="17" t="s">
        <v>97</v>
      </c>
      <c r="H19" s="17" t="s">
        <v>98</v>
      </c>
      <c r="I19" s="17" t="s">
        <v>99</v>
      </c>
      <c r="J19" s="17" t="s">
        <v>100</v>
      </c>
      <c r="K19" s="17" t="s">
        <v>101</v>
      </c>
      <c r="L19" s="17" t="s">
        <v>102</v>
      </c>
      <c r="M19" s="17" t="s">
        <v>103</v>
      </c>
      <c r="N19" s="17" t="s">
        <v>104</v>
      </c>
      <c r="O19" s="17" t="s">
        <v>105</v>
      </c>
      <c r="P19" s="31" t="s">
        <v>106</v>
      </c>
      <c r="Q19" s="17" t="s">
        <v>107</v>
      </c>
    </row>
    <row r="20" spans="1:17">
      <c r="A20" s="74" t="s">
        <v>90</v>
      </c>
      <c r="B20" s="64" t="str">
        <f>Einteilung!T47</f>
        <v>Tellenbach</v>
      </c>
      <c r="C20" s="64" t="str">
        <f>Einteilung!U47</f>
        <v>Hansruedi</v>
      </c>
      <c r="D20" s="64">
        <f>Einteilung!V47</f>
        <v>22</v>
      </c>
      <c r="F20" s="19">
        <v>133</v>
      </c>
      <c r="G20" s="19">
        <v>170</v>
      </c>
      <c r="H20" s="19">
        <v>123</v>
      </c>
      <c r="I20" s="19">
        <v>131</v>
      </c>
      <c r="J20" s="19">
        <v>132</v>
      </c>
      <c r="K20" s="19">
        <v>158</v>
      </c>
      <c r="L20" s="19">
        <f>IF(P20=0,"",SUM(F20:K20)+(P20*D20))</f>
        <v>979</v>
      </c>
      <c r="M20" s="36">
        <f>IF(P20=0,"",L20/P20)</f>
        <v>163.16666666666666</v>
      </c>
      <c r="N20" s="96">
        <f>IF(OR(P20&gt;0,P21&gt;0,P22&gt;0),SUM(F24:L24),"")</f>
        <v>20</v>
      </c>
      <c r="O20" s="96">
        <f>IF(OR(P20&gt;0,P21&gt;0,P22&gt;0),L23+N20,"")</f>
        <v>1988</v>
      </c>
      <c r="P20" s="19">
        <f>COUNTIF(F20:K20,"&gt;0")</f>
        <v>6</v>
      </c>
      <c r="Q20" s="95">
        <f>IF(AND(P20=0,P21=0,P22=0),"",O20/(SUM(P20:P22)))</f>
        <v>165.66666666666666</v>
      </c>
    </row>
    <row r="21" spans="1:17">
      <c r="A21" s="75" t="str">
        <f>Einteilung!W69</f>
        <v>Flying Pins</v>
      </c>
      <c r="B21" s="64" t="str">
        <f>Einteilung!T48</f>
        <v>Fehr</v>
      </c>
      <c r="C21" s="64" t="str">
        <f>Einteilung!U48</f>
        <v>Markus</v>
      </c>
      <c r="D21" s="64">
        <f>Einteilung!V48</f>
        <v>33</v>
      </c>
      <c r="F21" s="19">
        <v>151</v>
      </c>
      <c r="G21" s="19">
        <v>177</v>
      </c>
      <c r="H21" s="19">
        <v>134</v>
      </c>
      <c r="I21" s="19">
        <v>102</v>
      </c>
      <c r="J21" s="19">
        <v>141</v>
      </c>
      <c r="K21" s="19">
        <v>86</v>
      </c>
      <c r="L21" s="19">
        <f t="shared" ref="L21:L22" si="9">IF(P21=0,"",SUM(F21:K21)+(P21*D21))</f>
        <v>989</v>
      </c>
      <c r="M21" s="36">
        <f t="shared" ref="M21:M22" si="10">IF(P21=0,"",L21/P21)</f>
        <v>164.83333333333334</v>
      </c>
      <c r="N21" s="97"/>
      <c r="O21" s="97"/>
      <c r="P21" s="19">
        <f t="shared" ref="P21:P22" si="11">COUNTIF(F21:K21,"&gt;0")</f>
        <v>6</v>
      </c>
      <c r="Q21" s="95"/>
    </row>
    <row r="22" spans="1:17" ht="15" thickBot="1">
      <c r="A22" s="20"/>
      <c r="B22" s="64" t="str">
        <f>Einteilung!T49</f>
        <v>Schäpper</v>
      </c>
      <c r="C22" s="64" t="str">
        <f>Einteilung!U49</f>
        <v>Benjamin</v>
      </c>
      <c r="D22" s="64">
        <f>Einteilung!V49</f>
        <v>35</v>
      </c>
      <c r="F22" s="25"/>
      <c r="G22" s="25"/>
      <c r="H22" s="25"/>
      <c r="I22" s="25"/>
      <c r="J22" s="25"/>
      <c r="K22" s="25"/>
      <c r="L22" s="19" t="str">
        <f t="shared" si="9"/>
        <v/>
      </c>
      <c r="M22" s="36" t="str">
        <f t="shared" si="10"/>
        <v/>
      </c>
      <c r="N22" s="98"/>
      <c r="O22" s="98"/>
      <c r="P22" s="19">
        <f t="shared" si="11"/>
        <v>0</v>
      </c>
      <c r="Q22" s="95"/>
    </row>
    <row r="23" spans="1:17" ht="15" thickTop="1">
      <c r="A23" s="21"/>
      <c r="B23" s="66"/>
      <c r="C23" s="69"/>
      <c r="D23" s="72"/>
      <c r="E23" s="23" t="s">
        <v>102</v>
      </c>
      <c r="F23" s="38">
        <f>IF(AND(F20="",F21="",F22=""),"",IF(AND(F20&gt;0,F21&gt;0),(F20+F21+$D$20+$D$21),IF(AND(F20&gt;0,F22&gt;0),(F20+F22+$D$20+$D$22),IF(AND(F21&gt;0,F22&gt;0),(F21+F22+$D$21+$D$22)))))</f>
        <v>339</v>
      </c>
      <c r="G23" s="38">
        <f t="shared" ref="G23:K23" si="12">IF(AND(G20="",G21="",G22=""),"",IF(AND(G20&gt;0,G21&gt;0),(G20+G21+$D$20+$D$21),IF(AND(G20&gt;0,G22&gt;0),(G20+G22+$D$20+$D$22),IF(AND(G21&gt;0,G22&gt;0),(G21+G22+$D$21+$D$22)))))</f>
        <v>402</v>
      </c>
      <c r="H23" s="38">
        <f t="shared" si="12"/>
        <v>312</v>
      </c>
      <c r="I23" s="38">
        <f t="shared" si="12"/>
        <v>288</v>
      </c>
      <c r="J23" s="38">
        <f t="shared" si="12"/>
        <v>328</v>
      </c>
      <c r="K23" s="38">
        <f t="shared" si="12"/>
        <v>299</v>
      </c>
      <c r="L23" s="27">
        <f>IF(AND(P20=0,P21=0,P22=0),"",SUM(L20:L22))</f>
        <v>1968</v>
      </c>
      <c r="M23" s="22"/>
      <c r="N23" s="22"/>
      <c r="O23" s="22"/>
    </row>
    <row r="24" spans="1:17">
      <c r="A24" s="21"/>
      <c r="B24" s="66"/>
      <c r="C24" s="69"/>
      <c r="D24" s="72"/>
      <c r="E24" s="23" t="s">
        <v>104</v>
      </c>
      <c r="F24" s="19">
        <f>IF(F23="","",IF(F23&gt;F32,20,IF(F23&lt;F32,0,IF(F23=F32,10,))))</f>
        <v>0</v>
      </c>
      <c r="G24" s="19">
        <f t="shared" ref="G24:K24" si="13">IF(G23="","",IF(G23&gt;G32,20,IF(G23&lt;G32,0,IF(G23=G32,10,))))</f>
        <v>20</v>
      </c>
      <c r="H24" s="19">
        <f t="shared" si="13"/>
        <v>0</v>
      </c>
      <c r="I24" s="19">
        <f t="shared" si="13"/>
        <v>0</v>
      </c>
      <c r="J24" s="19">
        <f>IF(J23="","",IF(J23&gt;J32,20,IF(J23&lt;J32,0,IF(J23=J32,10,))))</f>
        <v>0</v>
      </c>
      <c r="K24" s="19">
        <f t="shared" si="13"/>
        <v>0</v>
      </c>
      <c r="L24" s="19">
        <f>IF(L23="","",IF(L23&gt;L32,50,IF(L23&lt;L32,0,IF(L23=L32,25,))))</f>
        <v>0</v>
      </c>
      <c r="M24" s="22"/>
      <c r="N24" s="22"/>
      <c r="O24" s="22"/>
    </row>
    <row r="25" spans="1:17">
      <c r="A25" s="21"/>
      <c r="B25" s="66"/>
      <c r="C25" s="69"/>
      <c r="D25" s="72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4"/>
    </row>
    <row r="26" spans="1:17">
      <c r="A26" s="21"/>
      <c r="B26" s="66"/>
      <c r="C26" s="69"/>
      <c r="D26" s="72"/>
      <c r="F26" s="22"/>
      <c r="G26" s="21"/>
      <c r="H26" s="21"/>
      <c r="I26" s="21"/>
      <c r="J26" s="21"/>
      <c r="K26" s="21"/>
      <c r="L26" s="22"/>
      <c r="M26" s="22"/>
      <c r="N26" s="22"/>
      <c r="O26" s="22"/>
      <c r="P26" s="22"/>
      <c r="Q26" s="34"/>
    </row>
    <row r="27" spans="1:17">
      <c r="F27" s="18"/>
    </row>
    <row r="28" spans="1:17" ht="22">
      <c r="B28" s="65" t="s">
        <v>1</v>
      </c>
      <c r="C28" s="68" t="s">
        <v>3</v>
      </c>
      <c r="D28" s="71" t="s">
        <v>4</v>
      </c>
      <c r="F28" s="17" t="s">
        <v>96</v>
      </c>
      <c r="G28" s="17" t="s">
        <v>97</v>
      </c>
      <c r="H28" s="17" t="s">
        <v>98</v>
      </c>
      <c r="I28" s="17" t="s">
        <v>99</v>
      </c>
      <c r="J28" s="17" t="s">
        <v>100</v>
      </c>
      <c r="K28" s="17" t="s">
        <v>101</v>
      </c>
      <c r="L28" s="17" t="s">
        <v>102</v>
      </c>
      <c r="M28" s="17" t="s">
        <v>103</v>
      </c>
      <c r="N28" s="17" t="s">
        <v>104</v>
      </c>
      <c r="O28" s="17" t="s">
        <v>105</v>
      </c>
      <c r="P28" s="31" t="s">
        <v>106</v>
      </c>
      <c r="Q28" s="17" t="s">
        <v>107</v>
      </c>
    </row>
    <row r="29" spans="1:17">
      <c r="A29" s="74" t="s">
        <v>91</v>
      </c>
      <c r="B29" s="64" t="str">
        <f>Einteilung!T50</f>
        <v>Unternährer</v>
      </c>
      <c r="C29" s="64" t="str">
        <f>Einteilung!U50</f>
        <v>Peter</v>
      </c>
      <c r="D29" s="64">
        <f>Einteilung!V50</f>
        <v>18</v>
      </c>
      <c r="F29" s="19">
        <v>174</v>
      </c>
      <c r="G29" s="19">
        <v>166</v>
      </c>
      <c r="H29" s="19">
        <v>172</v>
      </c>
      <c r="I29" s="19">
        <v>168</v>
      </c>
      <c r="J29" s="19">
        <v>158</v>
      </c>
      <c r="K29" s="19">
        <v>190</v>
      </c>
      <c r="L29" s="19">
        <f>IF(P29=0,"",SUM(F29:K29)+(P29*D29))</f>
        <v>1136</v>
      </c>
      <c r="M29" s="19">
        <f>IF(P29=0,"",L29/P29)</f>
        <v>189.33333333333334</v>
      </c>
      <c r="N29" s="96">
        <f>IF(OR(P29&gt;0,P30&gt;0,P31&gt;0),SUM(F33:L33),"")</f>
        <v>150</v>
      </c>
      <c r="O29" s="96">
        <f>IF(OR(P29&gt;0,P30&gt;0,P31&gt;0),L32+N29,"")</f>
        <v>2364</v>
      </c>
      <c r="P29" s="19">
        <f>COUNTIF(F29:K29,"&gt;0")</f>
        <v>6</v>
      </c>
      <c r="Q29" s="95">
        <f>IF(AND(P29=0,P30=0,P31=0),"",O29/(SUM(P29:P31)))</f>
        <v>197</v>
      </c>
    </row>
    <row r="30" spans="1:17">
      <c r="A30" s="75" t="str">
        <f>Einteilung!W70</f>
        <v>Tornados 1</v>
      </c>
      <c r="B30" s="64" t="str">
        <f>Einteilung!T51</f>
        <v>Seiler</v>
      </c>
      <c r="C30" s="64" t="str">
        <f>Einteilung!U51</f>
        <v>Franz</v>
      </c>
      <c r="D30" s="64">
        <f>Einteilung!V51</f>
        <v>12</v>
      </c>
      <c r="F30" s="19">
        <v>149</v>
      </c>
      <c r="G30" s="19">
        <v>168</v>
      </c>
      <c r="H30" s="19">
        <v>172</v>
      </c>
      <c r="I30" s="19"/>
      <c r="J30" s="19"/>
      <c r="K30" s="19"/>
      <c r="L30" s="19">
        <f>IF(P30=0,"",SUM(F30:K30)+(P30*D30))</f>
        <v>525</v>
      </c>
      <c r="M30" s="19">
        <f t="shared" ref="M30:M31" si="14">IF(P30=0,"",L30/P30)</f>
        <v>175</v>
      </c>
      <c r="N30" s="97"/>
      <c r="O30" s="97"/>
      <c r="P30" s="19">
        <f t="shared" ref="P30:P31" si="15">COUNTIF(F30:K30,"&gt;0")</f>
        <v>3</v>
      </c>
      <c r="Q30" s="95"/>
    </row>
    <row r="31" spans="1:17" ht="15" thickBot="1">
      <c r="A31" s="20"/>
      <c r="B31" s="64" t="str">
        <f>Einteilung!T52</f>
        <v>Hutter</v>
      </c>
      <c r="C31" s="64" t="str">
        <f>Einteilung!U52</f>
        <v>Marcel</v>
      </c>
      <c r="D31" s="64">
        <f>Einteilung!V52</f>
        <v>9</v>
      </c>
      <c r="F31" s="25"/>
      <c r="G31" s="25"/>
      <c r="H31" s="25"/>
      <c r="I31" s="25">
        <v>175</v>
      </c>
      <c r="J31" s="25">
        <v>169</v>
      </c>
      <c r="K31" s="25">
        <v>182</v>
      </c>
      <c r="L31" s="37">
        <f>IF(P31=0,"",SUM(F31:K31)+(P31*D31))</f>
        <v>553</v>
      </c>
      <c r="M31" s="19">
        <f t="shared" si="14"/>
        <v>184.33333333333334</v>
      </c>
      <c r="N31" s="98"/>
      <c r="O31" s="98"/>
      <c r="P31" s="19">
        <f t="shared" si="15"/>
        <v>3</v>
      </c>
      <c r="Q31" s="95"/>
    </row>
    <row r="32" spans="1:17" ht="15" thickTop="1">
      <c r="A32" s="21"/>
      <c r="B32" s="66"/>
      <c r="C32" s="69"/>
      <c r="D32" s="72"/>
      <c r="E32" s="23" t="s">
        <v>102</v>
      </c>
      <c r="F32" s="38">
        <f>IF(AND(F29="",F30="",F31=""),"",IF(AND(F29&gt;0,F30&gt;0),(F29+F30+$D$29+$D$30),IF(AND(F29&gt;0,F31&gt;0),(F29+F31+$D$29+$D$31),IF(AND(F30&gt;0,F31&gt;0),(F30+F31+$D$30+$D$31),))))</f>
        <v>353</v>
      </c>
      <c r="G32" s="38">
        <f t="shared" ref="G32:K32" si="16">IF(AND(G29="",G30="",G31=""),"",IF(AND(G29&gt;0,G30&gt;0),(G29+G30+$D$29+$D$30),IF(AND(G29&gt;0,G31&gt;0),(G29+G31+$D$29+$D$31),IF(AND(G30&gt;0,G31&gt;0),(G30+G31+$D$30+$D$31),))))</f>
        <v>364</v>
      </c>
      <c r="H32" s="38">
        <f t="shared" si="16"/>
        <v>374</v>
      </c>
      <c r="I32" s="38">
        <f t="shared" si="16"/>
        <v>370</v>
      </c>
      <c r="J32" s="38">
        <f t="shared" si="16"/>
        <v>354</v>
      </c>
      <c r="K32" s="38">
        <f t="shared" si="16"/>
        <v>399</v>
      </c>
      <c r="L32" s="27">
        <f>IF(AND(P29=0,P30=0,P31=0),"",SUM(L29:L31))</f>
        <v>2214</v>
      </c>
      <c r="M32" s="22"/>
      <c r="N32" s="22"/>
      <c r="O32" s="22"/>
    </row>
    <row r="33" spans="1:17">
      <c r="A33" s="21"/>
      <c r="B33" s="66"/>
      <c r="C33" s="69"/>
      <c r="D33" s="72"/>
      <c r="E33" s="23" t="s">
        <v>104</v>
      </c>
      <c r="F33" s="19">
        <f>IF(F32="","",IF(F23&gt;F32,0,IF(F23&lt;F32,20,IF(F23=F32,10,))))</f>
        <v>20</v>
      </c>
      <c r="G33" s="19">
        <f t="shared" ref="G33:K33" si="17">IF(G32="","",IF(G23&gt;G32,0,IF(G23&lt;G32,20,IF(G23=G32,10,))))</f>
        <v>0</v>
      </c>
      <c r="H33" s="19">
        <f t="shared" si="17"/>
        <v>20</v>
      </c>
      <c r="I33" s="19">
        <f>IF(I32="","",IF(I23&gt;I32,0,IF(I23&lt;I32,20,IF(I23=I32,10,))))</f>
        <v>20</v>
      </c>
      <c r="J33" s="19">
        <f t="shared" si="17"/>
        <v>20</v>
      </c>
      <c r="K33" s="19">
        <f t="shared" si="17"/>
        <v>20</v>
      </c>
      <c r="L33" s="19">
        <f>IF(L32="","",IF(L23&gt;L32,0,IF(L23&lt;L32,50,IF(L23=L32,25,))))</f>
        <v>50</v>
      </c>
      <c r="M33" s="22"/>
      <c r="N33" s="22"/>
      <c r="O33" s="22"/>
    </row>
    <row r="34" spans="1:17">
      <c r="A34" s="21"/>
      <c r="B34" s="66"/>
      <c r="C34" s="69"/>
      <c r="D34" s="72"/>
      <c r="F34" s="22"/>
      <c r="G34" s="21"/>
      <c r="H34" s="21"/>
      <c r="I34" s="21"/>
      <c r="J34" s="21"/>
      <c r="K34" s="21"/>
      <c r="L34" s="22"/>
      <c r="M34" s="22"/>
      <c r="N34" s="22"/>
      <c r="O34" s="22"/>
      <c r="P34" s="22"/>
      <c r="Q34" s="34"/>
    </row>
    <row r="35" spans="1:17">
      <c r="F35" s="18"/>
    </row>
    <row r="36" spans="1:17" ht="22">
      <c r="B36" s="65" t="s">
        <v>1</v>
      </c>
      <c r="C36" s="68" t="s">
        <v>3</v>
      </c>
      <c r="D36" s="71" t="s">
        <v>4</v>
      </c>
      <c r="F36" s="17" t="s">
        <v>96</v>
      </c>
      <c r="G36" s="17" t="s">
        <v>97</v>
      </c>
      <c r="H36" s="17" t="s">
        <v>98</v>
      </c>
      <c r="I36" s="17" t="s">
        <v>99</v>
      </c>
      <c r="J36" s="17" t="s">
        <v>100</v>
      </c>
      <c r="K36" s="17" t="s">
        <v>101</v>
      </c>
      <c r="L36" s="17" t="s">
        <v>102</v>
      </c>
      <c r="M36" s="17" t="s">
        <v>103</v>
      </c>
      <c r="N36" s="17" t="s">
        <v>104</v>
      </c>
      <c r="O36" s="17" t="s">
        <v>105</v>
      </c>
      <c r="P36" s="31" t="s">
        <v>106</v>
      </c>
      <c r="Q36" s="17" t="s">
        <v>107</v>
      </c>
    </row>
    <row r="37" spans="1:17">
      <c r="A37" s="74" t="s">
        <v>92</v>
      </c>
      <c r="B37" s="64" t="str">
        <f>Einteilung!T53</f>
        <v/>
      </c>
      <c r="C37" s="64" t="str">
        <f>Einteilung!U53</f>
        <v/>
      </c>
      <c r="D37" s="64" t="str">
        <f>Einteilung!V53</f>
        <v/>
      </c>
      <c r="F37" s="19"/>
      <c r="G37" s="19"/>
      <c r="H37" s="19"/>
      <c r="I37" s="19"/>
      <c r="J37" s="19"/>
      <c r="K37" s="19"/>
      <c r="L37" s="19" t="str">
        <f>IF(P37=0,"",SUM(F37:K37)+(P37*D37))</f>
        <v/>
      </c>
      <c r="M37" s="36" t="str">
        <f>IF(P37=0,"",L37/P37)</f>
        <v/>
      </c>
      <c r="N37" s="96" t="str">
        <f>IF(OR(P37&gt;0,P38&gt;0,P39&gt;0),SUM(F41:L41),"")</f>
        <v/>
      </c>
      <c r="O37" s="96" t="str">
        <f>IF(OR(P37&gt;0,P38&gt;0,P39&gt;0),L40+N37,"")</f>
        <v/>
      </c>
      <c r="P37" s="19">
        <f>COUNTIF(F37:K37,"&gt;0")</f>
        <v>0</v>
      </c>
      <c r="Q37" s="95" t="str">
        <f>IF(AND(P37=0,P38=0,P39=0),"",O37/(SUM(P37:P39)))</f>
        <v/>
      </c>
    </row>
    <row r="38" spans="1:17">
      <c r="A38" s="75" t="str">
        <f>Einteilung!W71</f>
        <v/>
      </c>
      <c r="B38" s="64" t="str">
        <f>Einteilung!T54</f>
        <v/>
      </c>
      <c r="C38" s="64" t="str">
        <f>Einteilung!U54</f>
        <v/>
      </c>
      <c r="D38" s="64" t="str">
        <f>Einteilung!V54</f>
        <v/>
      </c>
      <c r="F38" s="19"/>
      <c r="G38" s="19"/>
      <c r="H38" s="19"/>
      <c r="I38" s="19"/>
      <c r="J38" s="19"/>
      <c r="K38" s="19"/>
      <c r="L38" s="19" t="str">
        <f t="shared" ref="L38:L39" si="18">IF(P38=0,"",SUM(F38:K38)+(P38*D38))</f>
        <v/>
      </c>
      <c r="M38" s="36" t="str">
        <f t="shared" ref="M38:M39" si="19">IF(P38=0,"",L38/P38)</f>
        <v/>
      </c>
      <c r="N38" s="97"/>
      <c r="O38" s="97"/>
      <c r="P38" s="19">
        <f t="shared" ref="P38:P39" si="20">COUNTIF(F38:K38,"&gt;0")</f>
        <v>0</v>
      </c>
      <c r="Q38" s="95"/>
    </row>
    <row r="39" spans="1:17" ht="15" thickBot="1">
      <c r="A39" s="20"/>
      <c r="B39" s="64" t="str">
        <f>Einteilung!T55</f>
        <v/>
      </c>
      <c r="C39" s="64" t="str">
        <f>Einteilung!U55</f>
        <v/>
      </c>
      <c r="D39" s="64" t="str">
        <f>Einteilung!V55</f>
        <v/>
      </c>
      <c r="F39" s="25"/>
      <c r="G39" s="25"/>
      <c r="H39" s="25"/>
      <c r="I39" s="25"/>
      <c r="J39" s="25"/>
      <c r="K39" s="25"/>
      <c r="L39" s="19" t="str">
        <f t="shared" si="18"/>
        <v/>
      </c>
      <c r="M39" s="36" t="str">
        <f t="shared" si="19"/>
        <v/>
      </c>
      <c r="N39" s="98"/>
      <c r="O39" s="98"/>
      <c r="P39" s="19">
        <f t="shared" si="20"/>
        <v>0</v>
      </c>
      <c r="Q39" s="95"/>
    </row>
    <row r="40" spans="1:17" ht="15" thickTop="1">
      <c r="A40" s="21"/>
      <c r="B40" s="66"/>
      <c r="C40" s="69"/>
      <c r="D40" s="72"/>
      <c r="E40" s="23" t="s">
        <v>102</v>
      </c>
      <c r="F40" s="38" t="str">
        <f>IF(AND(F37="",F38="",F39=""),"",IF(AND(F37&gt;0,F38&gt;0),(F37+F38+$D$37+$D$38),IF(AND(F37&gt;0,F39&gt;0),(F37+F39+$D$37+$D$39),IF(AND(F38&gt;0,F39&gt;0),(F38+F39+$D$38+$D$39)))))</f>
        <v/>
      </c>
      <c r="G40" s="38" t="str">
        <f t="shared" ref="G40:K40" si="21">IF(AND(G37="",G38="",G39=""),"",IF(AND(G37&gt;0,G38&gt;0),(G37+G38+$D$37+$D$38),IF(AND(G37&gt;0,G39&gt;0),(G37+G39+$D$37+$D$39),IF(AND(G38&gt;0,G39&gt;0),(G38+G39+$D$38+$D$39)))))</f>
        <v/>
      </c>
      <c r="H40" s="38" t="str">
        <f t="shared" si="21"/>
        <v/>
      </c>
      <c r="I40" s="38" t="str">
        <f t="shared" si="21"/>
        <v/>
      </c>
      <c r="J40" s="38" t="str">
        <f t="shared" si="21"/>
        <v/>
      </c>
      <c r="K40" s="38" t="str">
        <f t="shared" si="21"/>
        <v/>
      </c>
      <c r="L40" s="27" t="str">
        <f>IF(AND(P37=0,P38=0,P39=0),"",SUM(L37:L39))</f>
        <v/>
      </c>
      <c r="M40" s="22"/>
      <c r="N40" s="22"/>
      <c r="O40" s="22"/>
    </row>
    <row r="41" spans="1:17">
      <c r="A41" s="21"/>
      <c r="B41" s="66"/>
      <c r="C41" s="69"/>
      <c r="D41" s="72"/>
      <c r="E41" s="23" t="s">
        <v>104</v>
      </c>
      <c r="F41" s="19" t="str">
        <f>IF(F40="","",IF(F40&gt;F49,20,IF(F40&lt;F49,0,IF(F40=F49,10,))))</f>
        <v/>
      </c>
      <c r="G41" s="19" t="str">
        <f t="shared" ref="G41:I41" si="22">IF(G40="","",IF(G40&gt;G49,20,IF(G40&lt;G49,0,IF(G40=G49,10,))))</f>
        <v/>
      </c>
      <c r="H41" s="19" t="str">
        <f t="shared" si="22"/>
        <v/>
      </c>
      <c r="I41" s="19" t="str">
        <f t="shared" si="22"/>
        <v/>
      </c>
      <c r="J41" s="19" t="str">
        <f>IF(J40="","",IF(J40&gt;J49,20,IF(J40&lt;J49,0,IF(J40=J49,10,))))</f>
        <v/>
      </c>
      <c r="K41" s="19" t="str">
        <f t="shared" ref="K41" si="23">IF(K40="","",IF(K40&gt;K49,20,IF(K40&lt;K49,0,IF(K40=K49,10,))))</f>
        <v/>
      </c>
      <c r="L41" s="19" t="str">
        <f>IF(L40="","",IF(L40&gt;L49,50,IF(L40&lt;L49,0,IF(L40=L49,25,))))</f>
        <v/>
      </c>
      <c r="M41" s="22"/>
      <c r="N41" s="22"/>
      <c r="O41" s="22"/>
    </row>
    <row r="42" spans="1:17">
      <c r="A42" s="21"/>
      <c r="B42" s="66"/>
      <c r="C42" s="69"/>
      <c r="D42" s="72"/>
      <c r="F42" s="22"/>
      <c r="G42" s="21"/>
      <c r="H42" s="21"/>
      <c r="I42" s="21"/>
      <c r="J42" s="21"/>
      <c r="K42" s="21"/>
      <c r="L42" s="22"/>
      <c r="M42" s="22"/>
      <c r="N42" s="22"/>
      <c r="O42" s="22"/>
      <c r="P42" s="22"/>
      <c r="Q42" s="34"/>
    </row>
    <row r="43" spans="1:17">
      <c r="A43" s="21"/>
      <c r="B43" s="66"/>
      <c r="C43" s="69"/>
      <c r="D43" s="72"/>
      <c r="F43" s="22"/>
      <c r="G43" s="21"/>
      <c r="H43" s="21"/>
      <c r="I43" s="21"/>
      <c r="J43" s="21"/>
      <c r="K43" s="21"/>
      <c r="L43" s="22"/>
      <c r="M43" s="22"/>
      <c r="N43" s="22"/>
      <c r="O43" s="22"/>
      <c r="P43" s="22"/>
      <c r="Q43" s="34"/>
    </row>
    <row r="44" spans="1:17">
      <c r="F44" s="18"/>
    </row>
    <row r="45" spans="1:17" ht="22">
      <c r="B45" s="65" t="s">
        <v>1</v>
      </c>
      <c r="C45" s="68" t="s">
        <v>3</v>
      </c>
      <c r="D45" s="71" t="s">
        <v>4</v>
      </c>
      <c r="F45" s="17" t="s">
        <v>96</v>
      </c>
      <c r="G45" s="17" t="s">
        <v>97</v>
      </c>
      <c r="H45" s="17" t="s">
        <v>98</v>
      </c>
      <c r="I45" s="17" t="s">
        <v>99</v>
      </c>
      <c r="J45" s="17" t="s">
        <v>100</v>
      </c>
      <c r="K45" s="17" t="s">
        <v>101</v>
      </c>
      <c r="L45" s="17" t="s">
        <v>102</v>
      </c>
      <c r="M45" s="17" t="s">
        <v>103</v>
      </c>
      <c r="N45" s="17" t="s">
        <v>104</v>
      </c>
      <c r="O45" s="17" t="s">
        <v>105</v>
      </c>
      <c r="P45" s="31" t="s">
        <v>106</v>
      </c>
      <c r="Q45" s="17" t="s">
        <v>107</v>
      </c>
    </row>
    <row r="46" spans="1:17">
      <c r="A46" s="74" t="s">
        <v>93</v>
      </c>
      <c r="B46" s="64" t="str">
        <f>Einteilung!T56</f>
        <v/>
      </c>
      <c r="C46" s="64" t="str">
        <f>Einteilung!U56</f>
        <v/>
      </c>
      <c r="D46" s="64" t="str">
        <f>Einteilung!V56</f>
        <v/>
      </c>
      <c r="F46" s="19"/>
      <c r="G46" s="19"/>
      <c r="H46" s="19"/>
      <c r="I46" s="19"/>
      <c r="J46" s="19"/>
      <c r="K46" s="19"/>
      <c r="L46" s="19" t="str">
        <f>IF(P46=0,"",SUM(F46:K46)+(P46*D46))</f>
        <v/>
      </c>
      <c r="M46" s="19" t="str">
        <f>IF(P46=0,"",L46/P46)</f>
        <v/>
      </c>
      <c r="N46" s="96" t="str">
        <f>IF(OR(P46&gt;0,P47&gt;0,P48&gt;0),SUM(F50:L50),"")</f>
        <v/>
      </c>
      <c r="O46" s="96" t="str">
        <f>IF(OR(P46&gt;0,P47&gt;0,P48&gt;0),L49+N46,"")</f>
        <v/>
      </c>
      <c r="P46" s="19">
        <f>COUNTIF(F46:K46,"&gt;0")</f>
        <v>0</v>
      </c>
      <c r="Q46" s="95" t="str">
        <f>IF(AND(P46=0,P47=0,P48=0),"",O46/(SUM(P46:P48)))</f>
        <v/>
      </c>
    </row>
    <row r="47" spans="1:17">
      <c r="A47" s="75" t="str">
        <f>Einteilung!W72</f>
        <v/>
      </c>
      <c r="B47" s="64" t="str">
        <f>Einteilung!T57</f>
        <v/>
      </c>
      <c r="C47" s="64" t="str">
        <f>Einteilung!U57</f>
        <v/>
      </c>
      <c r="D47" s="64" t="str">
        <f>Einteilung!V57</f>
        <v/>
      </c>
      <c r="F47" s="19"/>
      <c r="G47" s="19"/>
      <c r="H47" s="19"/>
      <c r="I47" s="19"/>
      <c r="J47" s="19"/>
      <c r="K47" s="19"/>
      <c r="L47" s="19" t="str">
        <f>IF(P47=0,"",SUM(F47:K47)+(P47*D47))</f>
        <v/>
      </c>
      <c r="M47" s="19" t="str">
        <f t="shared" ref="M47:M48" si="24">IF(P47=0,"",L47/P47)</f>
        <v/>
      </c>
      <c r="N47" s="97"/>
      <c r="O47" s="97"/>
      <c r="P47" s="19">
        <f t="shared" ref="P47:P48" si="25">COUNTIF(F47:K47,"&gt;0")</f>
        <v>0</v>
      </c>
      <c r="Q47" s="95"/>
    </row>
    <row r="48" spans="1:17" ht="15" thickBot="1">
      <c r="A48" s="20"/>
      <c r="B48" s="64" t="str">
        <f>Einteilung!T58</f>
        <v/>
      </c>
      <c r="C48" s="64" t="str">
        <f>Einteilung!U58</f>
        <v/>
      </c>
      <c r="D48" s="64" t="str">
        <f>Einteilung!V58</f>
        <v/>
      </c>
      <c r="F48" s="25"/>
      <c r="G48" s="25"/>
      <c r="H48" s="25"/>
      <c r="I48" s="25"/>
      <c r="J48" s="25"/>
      <c r="K48" s="25"/>
      <c r="L48" s="37" t="str">
        <f>IF(P48=0,"",SUM(F48:K48)+(P48*D48))</f>
        <v/>
      </c>
      <c r="M48" s="19" t="str">
        <f t="shared" si="24"/>
        <v/>
      </c>
      <c r="N48" s="98"/>
      <c r="O48" s="98"/>
      <c r="P48" s="19">
        <f t="shared" si="25"/>
        <v>0</v>
      </c>
      <c r="Q48" s="95"/>
    </row>
    <row r="49" spans="1:17" ht="15" thickTop="1">
      <c r="A49" s="21"/>
      <c r="B49" s="66"/>
      <c r="C49" s="69"/>
      <c r="D49" s="72"/>
      <c r="E49" s="23" t="s">
        <v>102</v>
      </c>
      <c r="F49" s="38" t="str">
        <f>IF(AND(F46="",F47="",F48=""),"",IF(AND(F46&gt;0,F47&gt;0),(F46+F47+$D$46+$D$47),IF(AND(F46&gt;0,F48&gt;0),(F46+F48+$D$46+$D$48),IF(AND(F47&gt;0,F48&gt;0),(F47+F48+$D$47+$D$48),))))</f>
        <v/>
      </c>
      <c r="G49" s="38" t="str">
        <f>IF(AND(G46="",G47="",G48=""),"",IF(AND(G46&gt;0,G47&gt;0),(G46+G47+$D$46+$D$47),IF(AND(G46&gt;0,G48&gt;0),(G46+G48+$D$46+$D$48),IF(AND(G47&gt;0,G48&gt;0),(G47+G48+$D$47+$D$48),))))</f>
        <v/>
      </c>
      <c r="H49" s="38" t="str">
        <f>IF(AND(H46="",H47="",H48=""),"",IF(AND(H46&gt;0,H47&gt;0),(H46+H47+$D$46+$D$47),IF(AND(H46&gt;0,H48&gt;0),(H46+H48+$D$46+$D$48),IF(AND(H47&gt;0,H48&gt;0),(H47+H48+$D$47+$D$48),))))</f>
        <v/>
      </c>
      <c r="I49" s="38" t="str">
        <f t="shared" ref="I49:K49" si="26">IF(AND(I46="",I47="",I48=""),"",IF(AND(I46&gt;0,I47&gt;0),(I46+I47+$D$46+$D$47),IF(AND(I46&gt;0,I48&gt;0),(I46+I48+$D$46+$D$48),IF(AND(I47&gt;0,I48&gt;0),(I47+I48+$D$47+$D$48),))))</f>
        <v/>
      </c>
      <c r="J49" s="38" t="str">
        <f t="shared" si="26"/>
        <v/>
      </c>
      <c r="K49" s="38" t="str">
        <f t="shared" si="26"/>
        <v/>
      </c>
      <c r="L49" s="27" t="str">
        <f>IF(AND(P46=0,P47=0,P48=0),"",SUM(L46:L48))</f>
        <v/>
      </c>
      <c r="M49" s="22"/>
      <c r="N49" s="22"/>
      <c r="O49" s="22"/>
    </row>
    <row r="50" spans="1:17">
      <c r="A50" s="21"/>
      <c r="B50" s="66"/>
      <c r="C50" s="69"/>
      <c r="D50" s="72"/>
      <c r="E50" s="23" t="s">
        <v>104</v>
      </c>
      <c r="F50" s="19" t="str">
        <f>IF(F49="","",IF(F40&gt;F49,0,IF(F40&lt;F49,20,IF(F40=F49,10,))))</f>
        <v/>
      </c>
      <c r="G50" s="19" t="str">
        <f t="shared" ref="G50:H50" si="27">IF(G49="","",IF(G40&gt;G49,0,IF(G40&lt;G49,20,IF(G40=G49,10,))))</f>
        <v/>
      </c>
      <c r="H50" s="19" t="str">
        <f t="shared" si="27"/>
        <v/>
      </c>
      <c r="I50" s="19" t="str">
        <f>IF(I49="","",IF(I40&gt;I49,0,IF(I40&lt;I49,20,IF(I40=I49,10,))))</f>
        <v/>
      </c>
      <c r="J50" s="19" t="str">
        <f t="shared" ref="J50:K50" si="28">IF(J49="","",IF(J40&gt;J49,0,IF(J40&lt;J49,20,IF(J40=J49,10,))))</f>
        <v/>
      </c>
      <c r="K50" s="19" t="str">
        <f t="shared" si="28"/>
        <v/>
      </c>
      <c r="L50" s="19" t="str">
        <f>IF(L49="","",IF(L40&gt;L49,0,IF(L40&lt;L49,50,IF(L40=L49,25,))))</f>
        <v/>
      </c>
      <c r="M50" s="22"/>
      <c r="N50" s="22"/>
      <c r="O50" s="22"/>
    </row>
    <row r="51" spans="1:17">
      <c r="A51" s="21"/>
      <c r="B51" s="66"/>
      <c r="C51" s="69"/>
      <c r="D51" s="72"/>
      <c r="F51" s="22"/>
      <c r="G51" s="21"/>
      <c r="H51" s="21"/>
      <c r="I51" s="21"/>
      <c r="J51" s="21"/>
      <c r="K51" s="21"/>
      <c r="L51" s="22"/>
      <c r="M51" s="22"/>
      <c r="N51" s="22"/>
      <c r="O51" s="22"/>
      <c r="P51" s="22"/>
      <c r="Q51" s="34"/>
    </row>
    <row r="52" spans="1:17">
      <c r="A52" s="21"/>
      <c r="B52" s="66"/>
      <c r="C52" s="69"/>
      <c r="D52" s="72"/>
      <c r="F52" s="22"/>
      <c r="G52" s="21"/>
      <c r="H52" s="21"/>
      <c r="I52" s="21"/>
      <c r="J52" s="21"/>
      <c r="K52" s="21"/>
      <c r="L52" s="22"/>
      <c r="M52" s="22"/>
      <c r="N52" s="22"/>
      <c r="O52" s="22"/>
      <c r="P52" s="22"/>
      <c r="Q52" s="34"/>
    </row>
    <row r="53" spans="1:17">
      <c r="F53" s="18"/>
    </row>
    <row r="54" spans="1:17" ht="22">
      <c r="B54" s="65" t="s">
        <v>1</v>
      </c>
      <c r="C54" s="68" t="s">
        <v>3</v>
      </c>
      <c r="D54" s="71" t="s">
        <v>4</v>
      </c>
      <c r="F54" s="17" t="s">
        <v>96</v>
      </c>
      <c r="G54" s="17" t="s">
        <v>97</v>
      </c>
      <c r="H54" s="17" t="s">
        <v>98</v>
      </c>
      <c r="I54" s="17" t="s">
        <v>99</v>
      </c>
      <c r="J54" s="17" t="s">
        <v>100</v>
      </c>
      <c r="K54" s="17" t="s">
        <v>101</v>
      </c>
      <c r="L54" s="17" t="s">
        <v>102</v>
      </c>
      <c r="M54" s="17" t="s">
        <v>103</v>
      </c>
      <c r="N54" s="17" t="s">
        <v>104</v>
      </c>
      <c r="O54" s="17" t="s">
        <v>105</v>
      </c>
      <c r="P54" s="31" t="s">
        <v>106</v>
      </c>
      <c r="Q54" s="17" t="s">
        <v>107</v>
      </c>
    </row>
    <row r="55" spans="1:17">
      <c r="A55" s="74" t="s">
        <v>94</v>
      </c>
      <c r="B55" s="64" t="str">
        <f>Einteilung!T59</f>
        <v/>
      </c>
      <c r="C55" s="64" t="str">
        <f>Einteilung!U59</f>
        <v/>
      </c>
      <c r="D55" s="64" t="str">
        <f>Einteilung!V59</f>
        <v/>
      </c>
      <c r="F55" s="19"/>
      <c r="G55" s="19"/>
      <c r="H55" s="19"/>
      <c r="I55" s="19"/>
      <c r="J55" s="19"/>
      <c r="K55" s="19"/>
      <c r="L55" s="19" t="str">
        <f>IF(P55=0,"",SUM(F55:K55)+(P55*D55))</f>
        <v/>
      </c>
      <c r="M55" s="36" t="str">
        <f>IF(P55=0,"",L55/P55)</f>
        <v/>
      </c>
      <c r="N55" s="96" t="str">
        <f>IF(OR(P55&gt;0,P56&gt;0,P57&gt;0),SUM(F59:L59),"")</f>
        <v/>
      </c>
      <c r="O55" s="96" t="str">
        <f>IF(OR(P55&gt;0,P56&gt;0,P57&gt;0),L58+N55,"")</f>
        <v/>
      </c>
      <c r="P55" s="19">
        <f>COUNTIF(F55:K55,"&gt;0")</f>
        <v>0</v>
      </c>
      <c r="Q55" s="95" t="str">
        <f>IF(AND(P55=0,P56=0,P57=0),"",O55/(SUM(P55:P57)))</f>
        <v/>
      </c>
    </row>
    <row r="56" spans="1:17">
      <c r="A56" s="75" t="str">
        <f>Einteilung!W73</f>
        <v/>
      </c>
      <c r="B56" s="64" t="str">
        <f>Einteilung!T60</f>
        <v/>
      </c>
      <c r="C56" s="64" t="str">
        <f>Einteilung!U60</f>
        <v/>
      </c>
      <c r="D56" s="64" t="str">
        <f>Einteilung!V60</f>
        <v/>
      </c>
      <c r="F56" s="19"/>
      <c r="G56" s="19"/>
      <c r="H56" s="19"/>
      <c r="I56" s="19"/>
      <c r="J56" s="19"/>
      <c r="K56" s="19"/>
      <c r="L56" s="19" t="str">
        <f t="shared" ref="L56:L57" si="29">IF(P56=0,"",SUM(F56:K56)+(P56*D56))</f>
        <v/>
      </c>
      <c r="M56" s="36" t="str">
        <f t="shared" ref="M56:M57" si="30">IF(P56=0,"",L56/P56)</f>
        <v/>
      </c>
      <c r="N56" s="97"/>
      <c r="O56" s="97"/>
      <c r="P56" s="19">
        <f t="shared" ref="P56:P57" si="31">COUNTIF(F56:K56,"&gt;0")</f>
        <v>0</v>
      </c>
      <c r="Q56" s="95"/>
    </row>
    <row r="57" spans="1:17" ht="15" thickBot="1">
      <c r="A57" s="20"/>
      <c r="B57" s="64" t="str">
        <f>Einteilung!T61</f>
        <v/>
      </c>
      <c r="C57" s="64" t="str">
        <f>Einteilung!U61</f>
        <v/>
      </c>
      <c r="D57" s="64" t="str">
        <f>Einteilung!V61</f>
        <v/>
      </c>
      <c r="F57" s="25"/>
      <c r="G57" s="25"/>
      <c r="H57" s="25"/>
      <c r="I57" s="25"/>
      <c r="J57" s="25"/>
      <c r="K57" s="25"/>
      <c r="L57" s="19" t="str">
        <f t="shared" si="29"/>
        <v/>
      </c>
      <c r="M57" s="36" t="str">
        <f t="shared" si="30"/>
        <v/>
      </c>
      <c r="N57" s="98"/>
      <c r="O57" s="98"/>
      <c r="P57" s="19">
        <f t="shared" si="31"/>
        <v>0</v>
      </c>
      <c r="Q57" s="95"/>
    </row>
    <row r="58" spans="1:17" ht="15" thickTop="1">
      <c r="A58" s="21"/>
      <c r="B58" s="66"/>
      <c r="C58" s="69"/>
      <c r="D58" s="72"/>
      <c r="E58" s="23" t="s">
        <v>102</v>
      </c>
      <c r="F58" s="38" t="str">
        <f>IF(AND(F55="",F56="",F57=""),"",IF(AND(F55&gt;0,F56&gt;0),(F55+F56+$D$55+$D$56),IF(AND(F55&gt;0,F57&gt;0),(F55+F57+$D$55+$D$57),IF(AND(F56&gt;0,F57&gt;0),(F56+F57+$D$56+$D$57)))))</f>
        <v/>
      </c>
      <c r="G58" s="38" t="str">
        <f t="shared" ref="G58:K58" si="32">IF(AND(G55="",G56="",G57=""),"",IF(AND(G55&gt;0,G56&gt;0),(G55+G56+$D$55+$D$56),IF(AND(G55&gt;0,G57&gt;0),(G55+G57+$D$55+$D$57),IF(AND(G56&gt;0,G57&gt;0),(G56+G57+$D$56+$D$57)))))</f>
        <v/>
      </c>
      <c r="H58" s="38" t="str">
        <f t="shared" si="32"/>
        <v/>
      </c>
      <c r="I58" s="38" t="str">
        <f t="shared" si="32"/>
        <v/>
      </c>
      <c r="J58" s="38" t="str">
        <f t="shared" si="32"/>
        <v/>
      </c>
      <c r="K58" s="38" t="str">
        <f t="shared" si="32"/>
        <v/>
      </c>
      <c r="L58" s="27" t="str">
        <f>IF(AND(P55=0,P56=0,P57=0),"",SUM(L55:L57))</f>
        <v/>
      </c>
      <c r="M58" s="22"/>
      <c r="N58" s="22"/>
      <c r="O58" s="22"/>
    </row>
    <row r="59" spans="1:17">
      <c r="A59" s="21"/>
      <c r="B59" s="66"/>
      <c r="C59" s="69"/>
      <c r="D59" s="72"/>
      <c r="E59" s="23" t="s">
        <v>104</v>
      </c>
      <c r="F59" s="19" t="str">
        <f>IF(F58="","",IF(F58&gt;F67,20,IF(F58&lt;F67,0,IF(F58=F67,10,))))</f>
        <v/>
      </c>
      <c r="G59" s="19" t="str">
        <f t="shared" ref="G59:I59" si="33">IF(G58="","",IF(G58&gt;G67,20,IF(G58&lt;G67,0,IF(G58=G67,10,))))</f>
        <v/>
      </c>
      <c r="H59" s="19" t="str">
        <f t="shared" si="33"/>
        <v/>
      </c>
      <c r="I59" s="19" t="str">
        <f t="shared" si="33"/>
        <v/>
      </c>
      <c r="J59" s="19" t="str">
        <f>IF(J58="","",IF(J58&gt;J67,20,IF(J58&lt;J67,0,IF(J58=J67,10,))))</f>
        <v/>
      </c>
      <c r="K59" s="19" t="str">
        <f t="shared" ref="K59" si="34">IF(K58="","",IF(K58&gt;K67,20,IF(K58&lt;K67,0,IF(K58=K67,10,))))</f>
        <v/>
      </c>
      <c r="L59" s="19" t="str">
        <f>IF(L58="","",IF(L58&gt;L67,50,IF(L58&lt;L67,0,IF(L58=L67,25,))))</f>
        <v/>
      </c>
      <c r="M59" s="22"/>
      <c r="N59" s="22"/>
      <c r="O59" s="22"/>
    </row>
    <row r="60" spans="1:17">
      <c r="A60" s="21"/>
      <c r="B60" s="66"/>
      <c r="C60" s="69"/>
      <c r="D60" s="72"/>
      <c r="F60" s="22"/>
      <c r="G60" s="21"/>
      <c r="H60" s="21"/>
      <c r="I60" s="21"/>
      <c r="J60" s="21"/>
      <c r="K60" s="21"/>
      <c r="L60" s="22"/>
      <c r="M60" s="22"/>
      <c r="N60" s="22"/>
      <c r="O60" s="22"/>
      <c r="P60" s="22"/>
      <c r="Q60" s="34"/>
    </row>
    <row r="61" spans="1:17">
      <c r="A61" s="21"/>
      <c r="B61" s="66"/>
      <c r="C61" s="69"/>
      <c r="D61" s="72"/>
      <c r="F61" s="22"/>
      <c r="G61" s="21"/>
      <c r="H61" s="21"/>
      <c r="I61" s="21"/>
      <c r="J61" s="21"/>
      <c r="K61" s="21"/>
      <c r="L61" s="22"/>
      <c r="M61" s="22"/>
      <c r="N61" s="22"/>
      <c r="O61" s="22"/>
      <c r="P61" s="22"/>
      <c r="Q61" s="34"/>
    </row>
    <row r="62" spans="1:17">
      <c r="F62" s="18"/>
    </row>
    <row r="63" spans="1:17" ht="22">
      <c r="B63" s="65" t="s">
        <v>1</v>
      </c>
      <c r="C63" s="68" t="s">
        <v>3</v>
      </c>
      <c r="D63" s="71" t="s">
        <v>4</v>
      </c>
      <c r="F63" s="17" t="s">
        <v>96</v>
      </c>
      <c r="G63" s="17" t="s">
        <v>97</v>
      </c>
      <c r="H63" s="17" t="s">
        <v>98</v>
      </c>
      <c r="I63" s="17" t="s">
        <v>99</v>
      </c>
      <c r="J63" s="17" t="s">
        <v>100</v>
      </c>
      <c r="K63" s="17" t="s">
        <v>101</v>
      </c>
      <c r="L63" s="17" t="s">
        <v>102</v>
      </c>
      <c r="M63" s="17" t="s">
        <v>103</v>
      </c>
      <c r="N63" s="17" t="s">
        <v>104</v>
      </c>
      <c r="O63" s="17" t="s">
        <v>105</v>
      </c>
      <c r="P63" s="31" t="s">
        <v>106</v>
      </c>
      <c r="Q63" s="17" t="s">
        <v>107</v>
      </c>
    </row>
    <row r="64" spans="1:17">
      <c r="A64" s="74" t="s">
        <v>95</v>
      </c>
      <c r="B64" s="64" t="str">
        <f>Einteilung!T62</f>
        <v/>
      </c>
      <c r="C64" s="64" t="str">
        <f>Einteilung!U62</f>
        <v/>
      </c>
      <c r="D64" s="64" t="str">
        <f>Einteilung!V62</f>
        <v/>
      </c>
      <c r="F64" s="19"/>
      <c r="G64" s="19"/>
      <c r="H64" s="19"/>
      <c r="I64" s="19"/>
      <c r="J64" s="19"/>
      <c r="K64" s="19"/>
      <c r="L64" s="19" t="str">
        <f>IF(P64=0,"",SUM(F64:K64)+(P64*D64))</f>
        <v/>
      </c>
      <c r="M64" s="19" t="str">
        <f>IF(P64=0,"",L64/P64)</f>
        <v/>
      </c>
      <c r="N64" s="96" t="str">
        <f>IF(OR(P64&gt;0,P65&gt;0,P66&gt;0),SUM(F68:L68),"")</f>
        <v/>
      </c>
      <c r="O64" s="96" t="str">
        <f>IF(OR(P64&gt;0,P65&gt;0,P66&gt;0),L67+N64,"")</f>
        <v/>
      </c>
      <c r="P64" s="19">
        <f>COUNTIF(F64:K64,"&gt;0")</f>
        <v>0</v>
      </c>
      <c r="Q64" s="95" t="str">
        <f>IF(AND(P64=0,P65=0,P66=0),"",O64/(SUM(P64:P66)))</f>
        <v/>
      </c>
    </row>
    <row r="65" spans="1:17">
      <c r="A65" s="75" t="str">
        <f>Einteilung!W74</f>
        <v/>
      </c>
      <c r="B65" s="64" t="str">
        <f>Einteilung!T63</f>
        <v/>
      </c>
      <c r="C65" s="64" t="str">
        <f>Einteilung!U63</f>
        <v/>
      </c>
      <c r="D65" s="64" t="str">
        <f>Einteilung!V63</f>
        <v/>
      </c>
      <c r="F65" s="19"/>
      <c r="G65" s="19"/>
      <c r="H65" s="19"/>
      <c r="I65" s="19"/>
      <c r="J65" s="19"/>
      <c r="K65" s="19"/>
      <c r="L65" s="19" t="str">
        <f>IF(P65=0,"",SUM(F65:K65)+(P65*D65))</f>
        <v/>
      </c>
      <c r="M65" s="19" t="str">
        <f t="shared" ref="M65:M66" si="35">IF(P65=0,"",L65/P65)</f>
        <v/>
      </c>
      <c r="N65" s="97"/>
      <c r="O65" s="97"/>
      <c r="P65" s="19">
        <f t="shared" ref="P65:P66" si="36">COUNTIF(F65:K65,"&gt;0")</f>
        <v>0</v>
      </c>
      <c r="Q65" s="95"/>
    </row>
    <row r="66" spans="1:17" ht="15" thickBot="1">
      <c r="A66" s="20"/>
      <c r="B66" s="64" t="str">
        <f>Einteilung!T64</f>
        <v/>
      </c>
      <c r="C66" s="64" t="str">
        <f>Einteilung!U64</f>
        <v/>
      </c>
      <c r="D66" s="64" t="str">
        <f>Einteilung!V64</f>
        <v/>
      </c>
      <c r="F66" s="25"/>
      <c r="G66" s="25"/>
      <c r="H66" s="25"/>
      <c r="I66" s="25"/>
      <c r="J66" s="25"/>
      <c r="K66" s="25"/>
      <c r="L66" s="37" t="str">
        <f>IF(P66=0,"",SUM(F66:K66)+(P66*D66))</f>
        <v/>
      </c>
      <c r="M66" s="19" t="str">
        <f t="shared" si="35"/>
        <v/>
      </c>
      <c r="N66" s="98"/>
      <c r="O66" s="98"/>
      <c r="P66" s="19">
        <f t="shared" si="36"/>
        <v>0</v>
      </c>
      <c r="Q66" s="95"/>
    </row>
    <row r="67" spans="1:17" ht="15" thickTop="1">
      <c r="E67" s="23" t="s">
        <v>102</v>
      </c>
      <c r="F67" s="38" t="str">
        <f>IF(AND(F64="",F65="",F66=""),"",IF(AND(F64&gt;0,F65&gt;0),(F64+F65+$D$64+$D$65),IF(AND(F64&gt;0,F66&gt;0),(F64+F66+$D$64+$D$66),IF(AND(F65&gt;0,F66&gt;0),(F65+F66+$D$65+$D$66),))))</f>
        <v/>
      </c>
      <c r="G67" s="38" t="str">
        <f t="shared" ref="G67:K67" si="37">IF(AND(G64="",G65="",G66=""),"",IF(AND(G64&gt;0,G65&gt;0),(G64+G65+$D$64+$D$65),IF(AND(G64&gt;0,G66&gt;0),(G64+G66+$D$64+$D$66),IF(AND(G65&gt;0,G66&gt;0),(G65+G66+$D$65+$D$66),))))</f>
        <v/>
      </c>
      <c r="H67" s="38" t="str">
        <f t="shared" si="37"/>
        <v/>
      </c>
      <c r="I67" s="38" t="str">
        <f t="shared" si="37"/>
        <v/>
      </c>
      <c r="J67" s="38" t="str">
        <f t="shared" si="37"/>
        <v/>
      </c>
      <c r="K67" s="38" t="str">
        <f t="shared" si="37"/>
        <v/>
      </c>
      <c r="L67" s="27" t="str">
        <f>IF(AND(P64=0,P65=0,P66=0),"",SUM(L64:L66))</f>
        <v/>
      </c>
      <c r="M67" s="22"/>
      <c r="N67" s="22"/>
      <c r="O67" s="22"/>
    </row>
    <row r="68" spans="1:17">
      <c r="E68" s="23" t="s">
        <v>104</v>
      </c>
      <c r="F68" s="19" t="str">
        <f>IF(F67="","",IF(F58&gt;F67,0,IF(F58&lt;F67,20,IF(F58=F67,10,))))</f>
        <v/>
      </c>
      <c r="G68" s="19" t="str">
        <f t="shared" ref="G68:H68" si="38">IF(G67="","",IF(G58&gt;G67,0,IF(G58&lt;G67,20,IF(G58=G67,10,))))</f>
        <v/>
      </c>
      <c r="H68" s="19" t="str">
        <f t="shared" si="38"/>
        <v/>
      </c>
      <c r="I68" s="19" t="str">
        <f>IF(I67="","",IF(I58&gt;I67,0,IF(I58&lt;I67,20,IF(I58=I67,10,))))</f>
        <v/>
      </c>
      <c r="J68" s="19" t="str">
        <f t="shared" ref="J68:K68" si="39">IF(J67="","",IF(J58&gt;J67,0,IF(J58&lt;J67,20,IF(J58=J67,10,))))</f>
        <v/>
      </c>
      <c r="K68" s="19" t="str">
        <f t="shared" si="39"/>
        <v/>
      </c>
      <c r="L68" s="19" t="str">
        <f>IF(L67="","",IF(L58&gt;L67,0,IF(L58&lt;L67,50,IF(L58=L67,25,))))</f>
        <v/>
      </c>
      <c r="M68" s="22"/>
      <c r="N68" s="22"/>
      <c r="O68" s="22"/>
    </row>
  </sheetData>
  <mergeCells count="24">
    <mergeCell ref="N55:N57"/>
    <mergeCell ref="O55:O57"/>
    <mergeCell ref="Q55:Q57"/>
    <mergeCell ref="N64:N66"/>
    <mergeCell ref="O64:O66"/>
    <mergeCell ref="Q64:Q66"/>
    <mergeCell ref="N37:N39"/>
    <mergeCell ref="O37:O39"/>
    <mergeCell ref="Q37:Q39"/>
    <mergeCell ref="N46:N48"/>
    <mergeCell ref="O46:O48"/>
    <mergeCell ref="Q46:Q48"/>
    <mergeCell ref="N20:N22"/>
    <mergeCell ref="O20:O22"/>
    <mergeCell ref="Q20:Q22"/>
    <mergeCell ref="N29:N31"/>
    <mergeCell ref="O29:O31"/>
    <mergeCell ref="Q29:Q31"/>
    <mergeCell ref="N2:N4"/>
    <mergeCell ref="O2:O4"/>
    <mergeCell ref="Q2:Q4"/>
    <mergeCell ref="N11:N13"/>
    <mergeCell ref="O11:O13"/>
    <mergeCell ref="Q11:Q13"/>
  </mergeCells>
  <pageMargins left="0.70866141732283472" right="0.70866141732283472" top="0.78740157480314965" bottom="0.78740157480314965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selection activeCell="K30" sqref="K30"/>
    </sheetView>
  </sheetViews>
  <sheetFormatPr baseColWidth="10" defaultRowHeight="14" x14ac:dyDescent="0"/>
  <cols>
    <col min="1" max="1" width="8.6640625" style="16" customWidth="1"/>
    <col min="2" max="2" width="15.6640625" style="67" customWidth="1"/>
    <col min="3" max="3" width="15.6640625" style="70" customWidth="1"/>
    <col min="4" max="4" width="4.6640625" style="73" customWidth="1"/>
    <col min="5" max="11" width="7.6640625" style="16" customWidth="1"/>
    <col min="12" max="15" width="7.6640625" style="18" customWidth="1"/>
    <col min="16" max="16" width="10.83203125" style="18"/>
    <col min="17" max="17" width="9" style="18" customWidth="1"/>
    <col min="18" max="16384" width="10.83203125" style="16"/>
  </cols>
  <sheetData>
    <row r="1" spans="1:17" ht="22">
      <c r="B1" s="65" t="s">
        <v>1</v>
      </c>
      <c r="C1" s="68" t="s">
        <v>3</v>
      </c>
      <c r="D1" s="71" t="s">
        <v>4</v>
      </c>
      <c r="F1" s="17" t="s">
        <v>96</v>
      </c>
      <c r="G1" s="17" t="s">
        <v>97</v>
      </c>
      <c r="H1" s="17" t="s">
        <v>98</v>
      </c>
      <c r="I1" s="17" t="s">
        <v>99</v>
      </c>
      <c r="J1" s="17" t="s">
        <v>100</v>
      </c>
      <c r="K1" s="17" t="s">
        <v>101</v>
      </c>
      <c r="L1" s="17" t="s">
        <v>102</v>
      </c>
      <c r="M1" s="17" t="s">
        <v>103</v>
      </c>
      <c r="N1" s="17" t="s">
        <v>104</v>
      </c>
      <c r="O1" s="17" t="s">
        <v>105</v>
      </c>
      <c r="P1" s="31" t="s">
        <v>106</v>
      </c>
      <c r="Q1" s="17" t="s">
        <v>107</v>
      </c>
    </row>
    <row r="2" spans="1:17">
      <c r="A2" s="74" t="s">
        <v>88</v>
      </c>
      <c r="B2" s="64" t="str">
        <f>Einteilung!W41</f>
        <v>Tellenbach</v>
      </c>
      <c r="C2" s="64" t="str">
        <f>Einteilung!X41</f>
        <v>Hansruedi</v>
      </c>
      <c r="D2" s="64">
        <f>Einteilung!Y41</f>
        <v>22</v>
      </c>
      <c r="F2" s="19">
        <v>194</v>
      </c>
      <c r="G2" s="19">
        <v>161</v>
      </c>
      <c r="H2" s="19">
        <v>128</v>
      </c>
      <c r="I2" s="19">
        <v>178</v>
      </c>
      <c r="J2" s="19">
        <v>170</v>
      </c>
      <c r="K2" s="19">
        <v>183</v>
      </c>
      <c r="L2" s="19">
        <f>IF(P2=0,"",SUM(F2:K2)+(P2*D2))</f>
        <v>1146</v>
      </c>
      <c r="M2" s="36">
        <f>IF(P2=0,"",L2/P2)</f>
        <v>191</v>
      </c>
      <c r="N2" s="96">
        <f>IF(OR(P2&gt;0,P3&gt;0,P4&gt;0),SUM(F6:L6),"")</f>
        <v>90</v>
      </c>
      <c r="O2" s="96">
        <f>IF(OR(P2&gt;0,P3&gt;0,P4&gt;0),L5+N2,"")</f>
        <v>2269</v>
      </c>
      <c r="P2" s="19">
        <f>COUNTIF(F2:K2,"&gt;0")</f>
        <v>6</v>
      </c>
      <c r="Q2" s="95">
        <f>IF(AND(P2=0,P3=0,P4=0),"",O2/(SUM(P2:P4)))</f>
        <v>189.08333333333334</v>
      </c>
    </row>
    <row r="3" spans="1:17">
      <c r="A3" s="75" t="str">
        <f>Einteilung!X67</f>
        <v>Flying Pins</v>
      </c>
      <c r="B3" s="64" t="str">
        <f>Einteilung!W42</f>
        <v>Fehr</v>
      </c>
      <c r="C3" s="64" t="str">
        <f>Einteilung!X42</f>
        <v>Markus</v>
      </c>
      <c r="D3" s="64">
        <f>Einteilung!Y42</f>
        <v>33</v>
      </c>
      <c r="F3" s="19">
        <v>105</v>
      </c>
      <c r="G3" s="19">
        <v>159</v>
      </c>
      <c r="H3" s="19">
        <v>159</v>
      </c>
      <c r="I3" s="19">
        <v>156</v>
      </c>
      <c r="J3" s="19">
        <v>112</v>
      </c>
      <c r="K3" s="19">
        <v>144</v>
      </c>
      <c r="L3" s="19">
        <f t="shared" ref="L3:L4" si="0">IF(P3=0,"",SUM(F3:K3)+(P3*D3))</f>
        <v>1033</v>
      </c>
      <c r="M3" s="36">
        <f t="shared" ref="M3:M4" si="1">IF(P3=0,"",L3/P3)</f>
        <v>172.16666666666666</v>
      </c>
      <c r="N3" s="97"/>
      <c r="O3" s="97"/>
      <c r="P3" s="19">
        <f t="shared" ref="P3:P4" si="2">COUNTIF(F3:K3,"&gt;0")</f>
        <v>6</v>
      </c>
      <c r="Q3" s="95"/>
    </row>
    <row r="4" spans="1:17" ht="15" thickBot="1">
      <c r="A4" s="20"/>
      <c r="B4" s="64" t="str">
        <f>Einteilung!W43</f>
        <v>Schäpper</v>
      </c>
      <c r="C4" s="64" t="str">
        <f>Einteilung!X43</f>
        <v>Benjamin</v>
      </c>
      <c r="D4" s="64">
        <f>Einteilung!Y43</f>
        <v>35</v>
      </c>
      <c r="F4" s="25"/>
      <c r="G4" s="25"/>
      <c r="H4" s="25"/>
      <c r="I4" s="25"/>
      <c r="J4" s="25"/>
      <c r="K4" s="25"/>
      <c r="L4" s="25" t="str">
        <f t="shared" si="0"/>
        <v/>
      </c>
      <c r="M4" s="36" t="str">
        <f t="shared" si="1"/>
        <v/>
      </c>
      <c r="N4" s="98"/>
      <c r="O4" s="98"/>
      <c r="P4" s="19">
        <f t="shared" si="2"/>
        <v>0</v>
      </c>
      <c r="Q4" s="95"/>
    </row>
    <row r="5" spans="1:17" ht="15" thickTop="1">
      <c r="A5" s="21"/>
      <c r="B5" s="66"/>
      <c r="C5" s="69"/>
      <c r="D5" s="72"/>
      <c r="E5" s="23" t="s">
        <v>102</v>
      </c>
      <c r="F5" s="38">
        <f>IF(AND(F2="",F3="",F4=""),"",IF(AND(F2&gt;0,F3&gt;0),(F2+F3+$D$2+$D$3),IF(AND(F2&gt;0,F4&gt;0),(F2+F4+$D$2+$D$4),IF(AND(F3&gt;0,F4&gt;0),(F3+F4+$D$3+$D$4)))))</f>
        <v>354</v>
      </c>
      <c r="G5" s="38">
        <f t="shared" ref="G5:K5" si="3">IF(AND(G2="",G3="",G4=""),"",IF(AND(G2&gt;0,G3&gt;0),(G2+G3+$D$2+$D$3),IF(AND(G2&gt;0,G4&gt;0),(G2+G4+$D$2+$D$4),IF(AND(G3&gt;0,G4&gt;0),(G3+G4+$D$3+$D$4)))))</f>
        <v>375</v>
      </c>
      <c r="H5" s="38">
        <f t="shared" si="3"/>
        <v>342</v>
      </c>
      <c r="I5" s="38">
        <f t="shared" si="3"/>
        <v>389</v>
      </c>
      <c r="J5" s="38">
        <f t="shared" si="3"/>
        <v>337</v>
      </c>
      <c r="K5" s="38">
        <f t="shared" si="3"/>
        <v>382</v>
      </c>
      <c r="L5" s="27">
        <f>IF(AND(P2=0,P3=0,P4=0),"",SUM(L2:L4))</f>
        <v>2179</v>
      </c>
      <c r="M5" s="22"/>
      <c r="N5" s="22"/>
      <c r="O5" s="22"/>
    </row>
    <row r="6" spans="1:17">
      <c r="A6" s="21"/>
      <c r="B6" s="66"/>
      <c r="C6" s="69"/>
      <c r="D6" s="72"/>
      <c r="E6" s="23" t="s">
        <v>104</v>
      </c>
      <c r="F6" s="19">
        <f>IF(F5="","",IF(F5&gt;F14,20,IF(F5&lt;F14,0,IF(F5=F14,10,))))</f>
        <v>0</v>
      </c>
      <c r="G6" s="19">
        <f t="shared" ref="G6:K6" si="4">IF(G5="","",IF(G5&gt;G14,20,IF(G5&lt;G14,0,IF(G5=G14,10,))))</f>
        <v>0</v>
      </c>
      <c r="H6" s="19">
        <f t="shared" si="4"/>
        <v>0</v>
      </c>
      <c r="I6" s="19">
        <f t="shared" si="4"/>
        <v>20</v>
      </c>
      <c r="J6" s="19">
        <f t="shared" si="4"/>
        <v>0</v>
      </c>
      <c r="K6" s="19">
        <f t="shared" si="4"/>
        <v>20</v>
      </c>
      <c r="L6" s="19">
        <f>IF(L5="","",IF(L5&gt;L14,50,IF(L5&lt;L14,0,IF(L5=L14,25,))))</f>
        <v>50</v>
      </c>
      <c r="M6" s="22"/>
      <c r="N6" s="22"/>
      <c r="O6" s="22"/>
    </row>
    <row r="7" spans="1:17">
      <c r="A7" s="21"/>
      <c r="B7" s="66"/>
      <c r="C7" s="69"/>
      <c r="D7" s="72"/>
      <c r="E7" s="23"/>
      <c r="F7" s="22"/>
      <c r="G7" s="21"/>
      <c r="H7" s="21"/>
      <c r="I7" s="21"/>
      <c r="J7" s="21"/>
      <c r="K7" s="21"/>
      <c r="L7" s="22"/>
      <c r="M7" s="22"/>
      <c r="N7" s="22"/>
      <c r="O7" s="22"/>
    </row>
    <row r="8" spans="1:17">
      <c r="A8" s="21"/>
      <c r="B8" s="66"/>
      <c r="C8" s="69"/>
      <c r="D8" s="72"/>
      <c r="E8" s="23"/>
      <c r="F8" s="22"/>
      <c r="G8" s="21"/>
      <c r="H8" s="21"/>
      <c r="I8" s="21"/>
      <c r="J8" s="21"/>
      <c r="K8" s="21"/>
      <c r="L8" s="22"/>
      <c r="M8" s="22"/>
      <c r="N8" s="22"/>
      <c r="O8" s="22"/>
    </row>
    <row r="9" spans="1:17">
      <c r="F9" s="18"/>
    </row>
    <row r="10" spans="1:17" ht="22">
      <c r="B10" s="65" t="s">
        <v>1</v>
      </c>
      <c r="C10" s="68" t="s">
        <v>3</v>
      </c>
      <c r="D10" s="71" t="s">
        <v>4</v>
      </c>
      <c r="F10" s="17" t="s">
        <v>96</v>
      </c>
      <c r="G10" s="17" t="s">
        <v>97</v>
      </c>
      <c r="H10" s="17" t="s">
        <v>98</v>
      </c>
      <c r="I10" s="17" t="s">
        <v>99</v>
      </c>
      <c r="J10" s="17" t="s">
        <v>100</v>
      </c>
      <c r="K10" s="17" t="s">
        <v>101</v>
      </c>
      <c r="L10" s="17" t="s">
        <v>102</v>
      </c>
      <c r="M10" s="17" t="s">
        <v>103</v>
      </c>
      <c r="N10" s="17" t="s">
        <v>104</v>
      </c>
      <c r="O10" s="17" t="s">
        <v>105</v>
      </c>
      <c r="P10" s="31" t="s">
        <v>106</v>
      </c>
      <c r="Q10" s="17" t="s">
        <v>107</v>
      </c>
    </row>
    <row r="11" spans="1:17">
      <c r="A11" s="74" t="s">
        <v>89</v>
      </c>
      <c r="B11" s="64" t="str">
        <f>Einteilung!W44</f>
        <v>Kalt</v>
      </c>
      <c r="C11" s="64" t="str">
        <f>Einteilung!X44</f>
        <v>Angela</v>
      </c>
      <c r="D11" s="64">
        <f>Einteilung!Y44</f>
        <v>19</v>
      </c>
      <c r="F11" s="19">
        <v>130</v>
      </c>
      <c r="G11" s="19">
        <v>198</v>
      </c>
      <c r="H11" s="19">
        <v>187</v>
      </c>
      <c r="I11" s="19">
        <v>163</v>
      </c>
      <c r="J11" s="19">
        <v>167</v>
      </c>
      <c r="K11" s="19">
        <v>137</v>
      </c>
      <c r="L11" s="19">
        <f>IF(P11=0,"",SUM(F11:K11)+(P11*D11))</f>
        <v>1096</v>
      </c>
      <c r="M11" s="19">
        <f>IF(P11=0,"",L11/P11)</f>
        <v>182.66666666666666</v>
      </c>
      <c r="N11" s="96">
        <f>IF(OR(P11&gt;0,P12&gt;0,P13&gt;0),SUM(F15:L15),"")</f>
        <v>80</v>
      </c>
      <c r="O11" s="96">
        <f>IF(OR(P11&gt;0,P12&gt;0,P13&gt;0),L14+N11,"")</f>
        <v>2253</v>
      </c>
      <c r="P11" s="19">
        <f>COUNTIF(F11:K11,"&gt;0")</f>
        <v>6</v>
      </c>
      <c r="Q11" s="95">
        <f>IF(AND(P11=0,P12=0,P13=0),"",O11/(SUM(P11:P13)))</f>
        <v>187.75</v>
      </c>
    </row>
    <row r="12" spans="1:17">
      <c r="A12" s="75" t="str">
        <f>Einteilung!X68</f>
        <v>Tornados 2</v>
      </c>
      <c r="B12" s="64" t="str">
        <f>Einteilung!W45</f>
        <v>Zeberli</v>
      </c>
      <c r="C12" s="64" t="str">
        <f>Einteilung!X45</f>
        <v>Jacqueline</v>
      </c>
      <c r="D12" s="64">
        <f>Einteilung!Y45</f>
        <v>34</v>
      </c>
      <c r="F12" s="19"/>
      <c r="G12" s="19"/>
      <c r="H12" s="19"/>
      <c r="I12" s="19"/>
      <c r="J12" s="19"/>
      <c r="K12" s="19"/>
      <c r="L12" s="19" t="str">
        <f>IF(P12=0,"",SUM(F12:K12)+(P12*D12))</f>
        <v/>
      </c>
      <c r="M12" s="19" t="str">
        <f t="shared" ref="M12:M13" si="5">IF(P12=0,"",L12/P12)</f>
        <v/>
      </c>
      <c r="N12" s="97"/>
      <c r="O12" s="97"/>
      <c r="P12" s="19">
        <f t="shared" ref="P12:P13" si="6">COUNTIF(F12:K12,"&gt;0")</f>
        <v>0</v>
      </c>
      <c r="Q12" s="95"/>
    </row>
    <row r="13" spans="1:17" ht="15" thickBot="1">
      <c r="A13" s="20"/>
      <c r="B13" s="64" t="str">
        <f>Einteilung!W46</f>
        <v>Bächler</v>
      </c>
      <c r="C13" s="64" t="str">
        <f>Einteilung!X46</f>
        <v>Sandro</v>
      </c>
      <c r="D13" s="64">
        <f>Einteilung!Y46</f>
        <v>20</v>
      </c>
      <c r="F13" s="25">
        <v>190</v>
      </c>
      <c r="G13" s="25">
        <v>146</v>
      </c>
      <c r="H13" s="25">
        <v>142</v>
      </c>
      <c r="I13" s="25">
        <v>175</v>
      </c>
      <c r="J13" s="25">
        <v>160</v>
      </c>
      <c r="K13" s="25">
        <v>144</v>
      </c>
      <c r="L13" s="37">
        <f>IF(P13=0,"",SUM(F13:K13)+(P13*D13))</f>
        <v>1077</v>
      </c>
      <c r="M13" s="19">
        <f t="shared" si="5"/>
        <v>179.5</v>
      </c>
      <c r="N13" s="98"/>
      <c r="O13" s="98"/>
      <c r="P13" s="19">
        <f t="shared" si="6"/>
        <v>6</v>
      </c>
      <c r="Q13" s="95"/>
    </row>
    <row r="14" spans="1:17" ht="15" thickTop="1">
      <c r="A14" s="21"/>
      <c r="B14" s="66"/>
      <c r="C14" s="69"/>
      <c r="D14" s="72"/>
      <c r="E14" s="23" t="s">
        <v>102</v>
      </c>
      <c r="F14" s="38">
        <f>IF(AND(F11="",F12="",F13=""),"",IF(AND(F11&gt;0,F12&gt;0),(F11+F12+$D$11+$D$12),IF(AND(F11&gt;0,F13&gt;0),(F11+F13+$D$11+$D$13),IF(AND(F12&gt;0,F13&gt;0),(F12+F13+$D$12+$D$13),))))</f>
        <v>359</v>
      </c>
      <c r="G14" s="38">
        <f t="shared" ref="G14:J14" si="7">IF(AND(G11="",G12="",G13=""),"",IF(AND(G11&gt;0,G12&gt;0),(G11+G12+$D$11+$D$12),IF(AND(G11&gt;0,G13&gt;0),(G11+G13+$D$11+$D$13),IF(AND(G12&gt;0,G13&gt;0),(G12+G13+$D$12+$D$13),))))</f>
        <v>383</v>
      </c>
      <c r="H14" s="38">
        <f t="shared" si="7"/>
        <v>368</v>
      </c>
      <c r="I14" s="38">
        <f>IF(AND(I11="",I12="",I13=""),"",IF(AND(I11&gt;0,I12&gt;0),(I11+I12+$D$11+$D$12),IF(AND(I11&gt;0,I13&gt;0),(I11+I13+$D$11+$D$13),IF(AND(I12&gt;0,I13&gt;0),(I12+I13+$D$12+$D$13),))))</f>
        <v>377</v>
      </c>
      <c r="J14" s="38">
        <f t="shared" si="7"/>
        <v>366</v>
      </c>
      <c r="K14" s="38">
        <f>IF(AND(K11="",K12="",K13=""),"",IF(AND(K11&gt;0,K12&gt;0),(K11+K12+$D$11+$D$12),IF(AND(K11&gt;0,K13&gt;0),(K11+K13+$D$11+$D$13),IF(AND(K12&gt;0,K13&gt;0),(K12+K13+$D$12+$D$13),))))</f>
        <v>320</v>
      </c>
      <c r="L14" s="27">
        <f>IF(AND(P11=0,P12=0,P13=0),"",SUM(L11:L13))</f>
        <v>2173</v>
      </c>
      <c r="M14" s="22"/>
      <c r="N14" s="22"/>
      <c r="O14" s="22"/>
    </row>
    <row r="15" spans="1:17">
      <c r="A15" s="21"/>
      <c r="B15" s="66"/>
      <c r="C15" s="69"/>
      <c r="D15" s="72"/>
      <c r="E15" s="23" t="s">
        <v>104</v>
      </c>
      <c r="F15" s="19">
        <f>IF(F14="","",IF(F5&gt;F14,0,IF(F5&lt;F14,20,IF(F5=F14,10,))))</f>
        <v>20</v>
      </c>
      <c r="G15" s="19">
        <f t="shared" ref="G15:K15" si="8">IF(G14="","",IF(G5&gt;G14,0,IF(G5&lt;G14,20,IF(G5=G14,10,))))</f>
        <v>20</v>
      </c>
      <c r="H15" s="19">
        <f t="shared" si="8"/>
        <v>20</v>
      </c>
      <c r="I15" s="19">
        <f t="shared" si="8"/>
        <v>0</v>
      </c>
      <c r="J15" s="19">
        <f t="shared" si="8"/>
        <v>20</v>
      </c>
      <c r="K15" s="19">
        <f t="shared" si="8"/>
        <v>0</v>
      </c>
      <c r="L15" s="19">
        <f>IF(L14="","",IF(L5&gt;L14,0,IF(L5&lt;L14,50,IF(L5=L14,25,))))</f>
        <v>0</v>
      </c>
      <c r="M15" s="22"/>
      <c r="N15" s="22"/>
      <c r="O15" s="22"/>
    </row>
    <row r="16" spans="1:17">
      <c r="A16" s="21"/>
      <c r="B16" s="66"/>
      <c r="C16" s="69"/>
      <c r="D16" s="7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7">
      <c r="A17" s="21"/>
      <c r="B17" s="66"/>
      <c r="C17" s="69"/>
      <c r="D17" s="72"/>
      <c r="F17" s="22"/>
      <c r="G17" s="21"/>
      <c r="H17" s="21"/>
      <c r="I17" s="21"/>
      <c r="J17" s="21"/>
      <c r="K17" s="21"/>
      <c r="L17" s="22"/>
      <c r="M17" s="22"/>
      <c r="N17" s="22"/>
      <c r="O17" s="22"/>
    </row>
    <row r="18" spans="1:17">
      <c r="F18" s="18"/>
    </row>
    <row r="19" spans="1:17" ht="22">
      <c r="B19" s="65" t="s">
        <v>1</v>
      </c>
      <c r="C19" s="68" t="s">
        <v>3</v>
      </c>
      <c r="D19" s="71" t="s">
        <v>4</v>
      </c>
      <c r="F19" s="17" t="s">
        <v>96</v>
      </c>
      <c r="G19" s="17" t="s">
        <v>97</v>
      </c>
      <c r="H19" s="17" t="s">
        <v>98</v>
      </c>
      <c r="I19" s="17" t="s">
        <v>99</v>
      </c>
      <c r="J19" s="17" t="s">
        <v>100</v>
      </c>
      <c r="K19" s="17" t="s">
        <v>101</v>
      </c>
      <c r="L19" s="17" t="s">
        <v>102</v>
      </c>
      <c r="M19" s="17" t="s">
        <v>103</v>
      </c>
      <c r="N19" s="17" t="s">
        <v>104</v>
      </c>
      <c r="O19" s="17" t="s">
        <v>105</v>
      </c>
      <c r="P19" s="31" t="s">
        <v>106</v>
      </c>
      <c r="Q19" s="17" t="s">
        <v>107</v>
      </c>
    </row>
    <row r="20" spans="1:17">
      <c r="A20" s="74" t="s">
        <v>90</v>
      </c>
      <c r="B20" s="64" t="str">
        <f>Einteilung!W47</f>
        <v>Unternährer</v>
      </c>
      <c r="C20" s="64" t="str">
        <f>Einteilung!X47</f>
        <v>Peter</v>
      </c>
      <c r="D20" s="64">
        <f>Einteilung!Y47</f>
        <v>18</v>
      </c>
      <c r="F20" s="19">
        <v>163</v>
      </c>
      <c r="G20" s="19">
        <v>166</v>
      </c>
      <c r="H20" s="19">
        <v>156</v>
      </c>
      <c r="I20" s="19"/>
      <c r="J20" s="19"/>
      <c r="K20" s="19"/>
      <c r="L20" s="19">
        <f>IF(P20=0,"",SUM(F20:K20)+(P20*D20))</f>
        <v>539</v>
      </c>
      <c r="M20" s="36">
        <f>IF(P20=0,"",L20/P20)</f>
        <v>179.66666666666666</v>
      </c>
      <c r="N20" s="96">
        <f>IF(OR(P20&gt;0,P21&gt;0,P22&gt;0),SUM(F24:L24),"")</f>
        <v>150</v>
      </c>
      <c r="O20" s="96">
        <f>IF(OR(P20&gt;0,P21&gt;0,P22&gt;0),L23+N20,"")</f>
        <v>2432</v>
      </c>
      <c r="P20" s="19">
        <f>COUNTIF(F20:K20,"&gt;0")</f>
        <v>3</v>
      </c>
      <c r="Q20" s="95">
        <f>IF(AND(P20=0,P21=0,P22=0),"",O20/(SUM(P20:P22)))</f>
        <v>202.66666666666666</v>
      </c>
    </row>
    <row r="21" spans="1:17">
      <c r="A21" s="75" t="str">
        <f>Einteilung!X69</f>
        <v>Tornados 1</v>
      </c>
      <c r="B21" s="64" t="str">
        <f>Einteilung!W48</f>
        <v>Seiler</v>
      </c>
      <c r="C21" s="64" t="str">
        <f>Einteilung!X48</f>
        <v>Franz</v>
      </c>
      <c r="D21" s="64">
        <f>Einteilung!Y48</f>
        <v>12</v>
      </c>
      <c r="F21" s="19">
        <v>190</v>
      </c>
      <c r="G21" s="19">
        <v>189</v>
      </c>
      <c r="H21" s="19">
        <v>160</v>
      </c>
      <c r="I21" s="19">
        <v>169</v>
      </c>
      <c r="J21" s="19">
        <v>191</v>
      </c>
      <c r="K21" s="19">
        <v>142</v>
      </c>
      <c r="L21" s="19">
        <f t="shared" ref="L21:L22" si="9">IF(P21=0,"",SUM(F21:K21)+(P21*D21))</f>
        <v>1113</v>
      </c>
      <c r="M21" s="36">
        <f t="shared" ref="M21:M22" si="10">IF(P21=0,"",L21/P21)</f>
        <v>185.5</v>
      </c>
      <c r="N21" s="97"/>
      <c r="O21" s="97"/>
      <c r="P21" s="19">
        <f t="shared" ref="P21:P22" si="11">COUNTIF(F21:K21,"&gt;0")</f>
        <v>6</v>
      </c>
      <c r="Q21" s="95"/>
    </row>
    <row r="22" spans="1:17" ht="15" thickBot="1">
      <c r="A22" s="20"/>
      <c r="B22" s="64" t="str">
        <f>Einteilung!W49</f>
        <v>Hutter</v>
      </c>
      <c r="C22" s="64" t="str">
        <f>Einteilung!X49</f>
        <v>Marcel</v>
      </c>
      <c r="D22" s="64">
        <f>Einteilung!Y49</f>
        <v>9</v>
      </c>
      <c r="F22" s="25"/>
      <c r="G22" s="25"/>
      <c r="H22" s="25"/>
      <c r="I22" s="25">
        <v>223</v>
      </c>
      <c r="J22" s="25">
        <v>180</v>
      </c>
      <c r="K22" s="25">
        <v>200</v>
      </c>
      <c r="L22" s="19">
        <f t="shared" si="9"/>
        <v>630</v>
      </c>
      <c r="M22" s="36">
        <f t="shared" si="10"/>
        <v>210</v>
      </c>
      <c r="N22" s="98"/>
      <c r="O22" s="98"/>
      <c r="P22" s="19">
        <f t="shared" si="11"/>
        <v>3</v>
      </c>
      <c r="Q22" s="95"/>
    </row>
    <row r="23" spans="1:17" ht="15" thickTop="1">
      <c r="A23" s="21"/>
      <c r="B23" s="66"/>
      <c r="C23" s="69"/>
      <c r="D23" s="72"/>
      <c r="E23" s="23" t="s">
        <v>102</v>
      </c>
      <c r="F23" s="38">
        <f>IF(AND(F20="",F21="",F22=""),"",IF(AND(F20&gt;0,F21&gt;0),(F20+F21+$D$20+$D$21),IF(AND(F20&gt;0,F22&gt;0),(F20+F22+$D$20+$D$22),IF(AND(F21&gt;0,F22&gt;0),(F21+F22+$D$21+$D$22)))))</f>
        <v>383</v>
      </c>
      <c r="G23" s="38">
        <f t="shared" ref="G23:K23" si="12">IF(AND(G20="",G21="",G22=""),"",IF(AND(G20&gt;0,G21&gt;0),(G20+G21+$D$20+$D$21),IF(AND(G20&gt;0,G22&gt;0),(G20+G22+$D$20+$D$22),IF(AND(G21&gt;0,G22&gt;0),(G21+G22+$D$21+$D$22)))))</f>
        <v>385</v>
      </c>
      <c r="H23" s="38">
        <f t="shared" si="12"/>
        <v>346</v>
      </c>
      <c r="I23" s="38">
        <f t="shared" si="12"/>
        <v>413</v>
      </c>
      <c r="J23" s="38">
        <f t="shared" si="12"/>
        <v>392</v>
      </c>
      <c r="K23" s="38">
        <f t="shared" si="12"/>
        <v>363</v>
      </c>
      <c r="L23" s="27">
        <f>IF(AND(P20=0,P21=0,P22=0),"",SUM(L20:L22))</f>
        <v>2282</v>
      </c>
      <c r="M23" s="22"/>
      <c r="N23" s="22"/>
      <c r="O23" s="22"/>
    </row>
    <row r="24" spans="1:17">
      <c r="A24" s="21"/>
      <c r="B24" s="66"/>
      <c r="C24" s="69"/>
      <c r="D24" s="72"/>
      <c r="E24" s="23" t="s">
        <v>104</v>
      </c>
      <c r="F24" s="19">
        <f>IF(F23="","",IF(F23&gt;F32,20,IF(F23&lt;F32,0,IF(F23=F32,10,))))</f>
        <v>20</v>
      </c>
      <c r="G24" s="19">
        <f t="shared" ref="G24:K24" si="13">IF(G23="","",IF(G23&gt;G32,20,IF(G23&lt;G32,0,IF(G23=G32,10,))))</f>
        <v>0</v>
      </c>
      <c r="H24" s="19">
        <f t="shared" si="13"/>
        <v>20</v>
      </c>
      <c r="I24" s="19">
        <f t="shared" si="13"/>
        <v>20</v>
      </c>
      <c r="J24" s="19">
        <f>IF(J23="","",IF(J23&gt;J32,20,IF(J23&lt;J32,0,IF(J23=J32,10,))))</f>
        <v>20</v>
      </c>
      <c r="K24" s="19">
        <f t="shared" si="13"/>
        <v>20</v>
      </c>
      <c r="L24" s="19">
        <f>IF(L23="","",IF(L23&gt;L32,50,IF(L23&lt;L32,0,IF(L23=L32,25,))))</f>
        <v>50</v>
      </c>
      <c r="M24" s="22"/>
      <c r="N24" s="22"/>
      <c r="O24" s="22"/>
    </row>
    <row r="25" spans="1:17">
      <c r="A25" s="21"/>
      <c r="B25" s="66"/>
      <c r="C25" s="69"/>
      <c r="D25" s="72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4"/>
    </row>
    <row r="26" spans="1:17">
      <c r="A26" s="21"/>
      <c r="B26" s="66"/>
      <c r="C26" s="69"/>
      <c r="D26" s="72"/>
      <c r="F26" s="22"/>
      <c r="G26" s="21"/>
      <c r="H26" s="21"/>
      <c r="I26" s="21"/>
      <c r="J26" s="21"/>
      <c r="K26" s="21"/>
      <c r="L26" s="22"/>
      <c r="M26" s="22"/>
      <c r="N26" s="22"/>
      <c r="O26" s="22"/>
      <c r="P26" s="22"/>
      <c r="Q26" s="34"/>
    </row>
    <row r="27" spans="1:17">
      <c r="F27" s="18"/>
    </row>
    <row r="28" spans="1:17" ht="22">
      <c r="B28" s="65" t="s">
        <v>1</v>
      </c>
      <c r="C28" s="68" t="s">
        <v>3</v>
      </c>
      <c r="D28" s="71" t="s">
        <v>4</v>
      </c>
      <c r="F28" s="17" t="s">
        <v>96</v>
      </c>
      <c r="G28" s="17" t="s">
        <v>97</v>
      </c>
      <c r="H28" s="17" t="s">
        <v>98</v>
      </c>
      <c r="I28" s="17" t="s">
        <v>99</v>
      </c>
      <c r="J28" s="17" t="s">
        <v>100</v>
      </c>
      <c r="K28" s="17" t="s">
        <v>101</v>
      </c>
      <c r="L28" s="17" t="s">
        <v>102</v>
      </c>
      <c r="M28" s="17" t="s">
        <v>103</v>
      </c>
      <c r="N28" s="17" t="s">
        <v>104</v>
      </c>
      <c r="O28" s="17" t="s">
        <v>105</v>
      </c>
      <c r="P28" s="31" t="s">
        <v>106</v>
      </c>
      <c r="Q28" s="17" t="s">
        <v>107</v>
      </c>
    </row>
    <row r="29" spans="1:17">
      <c r="A29" s="74" t="s">
        <v>91</v>
      </c>
      <c r="B29" s="64" t="str">
        <f>Einteilung!W50</f>
        <v>Fehr</v>
      </c>
      <c r="C29" s="64" t="str">
        <f>Einteilung!X50</f>
        <v>Patrick</v>
      </c>
      <c r="D29" s="64">
        <f>Einteilung!Y50</f>
        <v>18</v>
      </c>
      <c r="F29" s="19">
        <v>160</v>
      </c>
      <c r="G29" s="19">
        <v>204</v>
      </c>
      <c r="H29" s="19">
        <v>180</v>
      </c>
      <c r="I29" s="19">
        <v>190</v>
      </c>
      <c r="J29" s="19">
        <v>152</v>
      </c>
      <c r="K29" s="19">
        <v>165</v>
      </c>
      <c r="L29" s="19">
        <f>IF(P29=0,"",SUM(F29:K29)+(P29*D29))</f>
        <v>1159</v>
      </c>
      <c r="M29" s="19">
        <f>IF(P29=0,"",L29/P29)</f>
        <v>193.16666666666666</v>
      </c>
      <c r="N29" s="96">
        <f>IF(OR(P29&gt;0,P30&gt;0,P31&gt;0),SUM(F33:L33),"")</f>
        <v>20</v>
      </c>
      <c r="O29" s="96">
        <f>IF(OR(P29&gt;0,P30&gt;0,P31&gt;0),L32+N29,"")</f>
        <v>2134</v>
      </c>
      <c r="P29" s="19">
        <f>COUNTIF(F29:K29,"&gt;0")</f>
        <v>6</v>
      </c>
      <c r="Q29" s="95">
        <f>IF(AND(P29=0,P30=0,P31=0),"",O29/(SUM(P29:P31)))</f>
        <v>177.83333333333334</v>
      </c>
    </row>
    <row r="30" spans="1:17">
      <c r="A30" s="75" t="str">
        <f>Einteilung!X70</f>
        <v>BVR</v>
      </c>
      <c r="B30" s="64" t="str">
        <f>Einteilung!W51</f>
        <v>Bacchi</v>
      </c>
      <c r="C30" s="64" t="str">
        <f>Einteilung!X51</f>
        <v>Pascal</v>
      </c>
      <c r="D30" s="64">
        <f>Einteilung!Y51</f>
        <v>11</v>
      </c>
      <c r="F30" s="19"/>
      <c r="G30" s="19"/>
      <c r="H30" s="19"/>
      <c r="I30" s="19"/>
      <c r="J30" s="19"/>
      <c r="K30" s="19"/>
      <c r="L30" s="19" t="str">
        <f>IF(P30=0,"",SUM(F30:K30)+(P30*D30))</f>
        <v/>
      </c>
      <c r="M30" s="19" t="str">
        <f t="shared" ref="M30:M31" si="14">IF(P30=0,"",L30/P30)</f>
        <v/>
      </c>
      <c r="N30" s="97"/>
      <c r="O30" s="97"/>
      <c r="P30" s="19">
        <f t="shared" ref="P30:P31" si="15">COUNTIF(F30:K30,"&gt;0")</f>
        <v>0</v>
      </c>
      <c r="Q30" s="95"/>
    </row>
    <row r="31" spans="1:17" ht="15" thickBot="1">
      <c r="A31" s="20"/>
      <c r="B31" s="64" t="str">
        <f>Einteilung!W52</f>
        <v>Simeaner</v>
      </c>
      <c r="C31" s="64" t="str">
        <f>Einteilung!X52</f>
        <v>Andreas</v>
      </c>
      <c r="D31" s="64">
        <f>Einteilung!Y52</f>
        <v>11</v>
      </c>
      <c r="F31" s="25">
        <v>168</v>
      </c>
      <c r="G31" s="25">
        <v>192</v>
      </c>
      <c r="H31" s="25">
        <v>124</v>
      </c>
      <c r="I31" s="25">
        <v>148</v>
      </c>
      <c r="J31" s="25">
        <v>154</v>
      </c>
      <c r="K31" s="25">
        <v>103</v>
      </c>
      <c r="L31" s="37">
        <f>IF(P31=0,"",SUM(F31:K31)+(P31*D31))</f>
        <v>955</v>
      </c>
      <c r="M31" s="19">
        <f t="shared" si="14"/>
        <v>159.16666666666666</v>
      </c>
      <c r="N31" s="98"/>
      <c r="O31" s="98"/>
      <c r="P31" s="19">
        <f t="shared" si="15"/>
        <v>6</v>
      </c>
      <c r="Q31" s="95"/>
    </row>
    <row r="32" spans="1:17" ht="15" thickTop="1">
      <c r="A32" s="21"/>
      <c r="B32" s="66"/>
      <c r="C32" s="69"/>
      <c r="D32" s="72"/>
      <c r="E32" s="23" t="s">
        <v>102</v>
      </c>
      <c r="F32" s="38">
        <f>IF(AND(F29="",F30="",F31=""),"",IF(AND(F29&gt;0,F30&gt;0),(F29+F30+$D$29+$D$30),IF(AND(F29&gt;0,F31&gt;0),(F29+F31+$D$29+$D$31),IF(AND(F30&gt;0,F31&gt;0),(F30+F31+$D$30+$D$31),))))</f>
        <v>357</v>
      </c>
      <c r="G32" s="38">
        <f t="shared" ref="G32:K32" si="16">IF(AND(G29="",G30="",G31=""),"",IF(AND(G29&gt;0,G30&gt;0),(G29+G30+$D$29+$D$30),IF(AND(G29&gt;0,G31&gt;0),(G29+G31+$D$29+$D$31),IF(AND(G30&gt;0,G31&gt;0),(G30+G31+$D$30+$D$31),))))</f>
        <v>425</v>
      </c>
      <c r="H32" s="38">
        <f t="shared" si="16"/>
        <v>333</v>
      </c>
      <c r="I32" s="38">
        <f t="shared" si="16"/>
        <v>367</v>
      </c>
      <c r="J32" s="38">
        <f t="shared" si="16"/>
        <v>335</v>
      </c>
      <c r="K32" s="38">
        <f t="shared" si="16"/>
        <v>297</v>
      </c>
      <c r="L32" s="27">
        <f>IF(AND(P29=0,P30=0,P31=0),"",SUM(L29:L31))</f>
        <v>2114</v>
      </c>
      <c r="M32" s="22"/>
      <c r="N32" s="22"/>
      <c r="O32" s="22"/>
    </row>
    <row r="33" spans="1:17">
      <c r="A33" s="21"/>
      <c r="B33" s="66"/>
      <c r="C33" s="69"/>
      <c r="D33" s="72"/>
      <c r="E33" s="23" t="s">
        <v>104</v>
      </c>
      <c r="F33" s="19">
        <f>IF(F32="","",IF(F23&gt;F32,0,IF(F23&lt;F32,20,IF(F23=F32,10,))))</f>
        <v>0</v>
      </c>
      <c r="G33" s="19">
        <f t="shared" ref="G33:K33" si="17">IF(G32="","",IF(G23&gt;G32,0,IF(G23&lt;G32,20,IF(G23=G32,10,))))</f>
        <v>20</v>
      </c>
      <c r="H33" s="19">
        <f t="shared" si="17"/>
        <v>0</v>
      </c>
      <c r="I33" s="19">
        <f>IF(I32="","",IF(I23&gt;I32,0,IF(I23&lt;I32,20,IF(I23=I32,10,))))</f>
        <v>0</v>
      </c>
      <c r="J33" s="19">
        <f t="shared" si="17"/>
        <v>0</v>
      </c>
      <c r="K33" s="19">
        <f t="shared" si="17"/>
        <v>0</v>
      </c>
      <c r="L33" s="19">
        <f>IF(L32="","",IF(L23&gt;L32,0,IF(L23&lt;L32,50,IF(L23=L32,25,))))</f>
        <v>0</v>
      </c>
      <c r="M33" s="22"/>
      <c r="N33" s="22"/>
      <c r="O33" s="22"/>
    </row>
    <row r="34" spans="1:17">
      <c r="A34" s="21"/>
      <c r="B34" s="66"/>
      <c r="C34" s="69"/>
      <c r="D34" s="72"/>
      <c r="F34" s="22"/>
      <c r="G34" s="21"/>
      <c r="H34" s="21"/>
      <c r="I34" s="21"/>
      <c r="J34" s="21"/>
      <c r="K34" s="21"/>
      <c r="L34" s="22"/>
      <c r="M34" s="22"/>
      <c r="N34" s="22"/>
      <c r="O34" s="22"/>
      <c r="P34" s="22"/>
      <c r="Q34" s="34"/>
    </row>
    <row r="35" spans="1:17">
      <c r="F35" s="18"/>
    </row>
    <row r="36" spans="1:17" ht="22">
      <c r="B36" s="65" t="s">
        <v>1</v>
      </c>
      <c r="C36" s="68" t="s">
        <v>3</v>
      </c>
      <c r="D36" s="71" t="s">
        <v>4</v>
      </c>
      <c r="F36" s="17" t="s">
        <v>96</v>
      </c>
      <c r="G36" s="17" t="s">
        <v>97</v>
      </c>
      <c r="H36" s="17" t="s">
        <v>98</v>
      </c>
      <c r="I36" s="17" t="s">
        <v>99</v>
      </c>
      <c r="J36" s="17" t="s">
        <v>100</v>
      </c>
      <c r="K36" s="17" t="s">
        <v>101</v>
      </c>
      <c r="L36" s="17" t="s">
        <v>102</v>
      </c>
      <c r="M36" s="17" t="s">
        <v>103</v>
      </c>
      <c r="N36" s="17" t="s">
        <v>104</v>
      </c>
      <c r="O36" s="17" t="s">
        <v>105</v>
      </c>
      <c r="P36" s="31" t="s">
        <v>106</v>
      </c>
      <c r="Q36" s="17" t="s">
        <v>107</v>
      </c>
    </row>
    <row r="37" spans="1:17">
      <c r="A37" s="74" t="s">
        <v>92</v>
      </c>
      <c r="B37" s="64" t="str">
        <f>Einteilung!W53</f>
        <v/>
      </c>
      <c r="C37" s="64" t="str">
        <f>Einteilung!X53</f>
        <v/>
      </c>
      <c r="D37" s="64" t="str">
        <f>Einteilung!Y53</f>
        <v/>
      </c>
      <c r="F37" s="19"/>
      <c r="G37" s="19"/>
      <c r="H37" s="19"/>
      <c r="I37" s="19"/>
      <c r="J37" s="19"/>
      <c r="K37" s="19"/>
      <c r="L37" s="19" t="str">
        <f>IF(P37=0,"",SUM(F37:K37)+(P37*D37))</f>
        <v/>
      </c>
      <c r="M37" s="36" t="str">
        <f>IF(P37=0,"",L37/P37)</f>
        <v/>
      </c>
      <c r="N37" s="96" t="str">
        <f>IF(OR(P37&gt;0,P38&gt;0,P39&gt;0),SUM(F41:L41),"")</f>
        <v/>
      </c>
      <c r="O37" s="96" t="str">
        <f>IF(OR(P37&gt;0,P38&gt;0,P39&gt;0),L40+N37,"")</f>
        <v/>
      </c>
      <c r="P37" s="19">
        <f>COUNTIF(F37:K37,"&gt;0")</f>
        <v>0</v>
      </c>
      <c r="Q37" s="95" t="str">
        <f>IF(AND(P37=0,P38=0,P39=0),"",O37/(SUM(P37:P39)))</f>
        <v/>
      </c>
    </row>
    <row r="38" spans="1:17">
      <c r="A38" s="75" t="str">
        <f>Einteilung!X71</f>
        <v/>
      </c>
      <c r="B38" s="64" t="str">
        <f>Einteilung!W54</f>
        <v/>
      </c>
      <c r="C38" s="64" t="str">
        <f>Einteilung!X54</f>
        <v/>
      </c>
      <c r="D38" s="64" t="str">
        <f>Einteilung!Y54</f>
        <v/>
      </c>
      <c r="F38" s="19"/>
      <c r="G38" s="19"/>
      <c r="H38" s="19"/>
      <c r="I38" s="19"/>
      <c r="J38" s="19"/>
      <c r="K38" s="19"/>
      <c r="L38" s="19" t="str">
        <f t="shared" ref="L38:L39" si="18">IF(P38=0,"",SUM(F38:K38)+(P38*D38))</f>
        <v/>
      </c>
      <c r="M38" s="36" t="str">
        <f t="shared" ref="M38:M39" si="19">IF(P38=0,"",L38/P38)</f>
        <v/>
      </c>
      <c r="N38" s="97"/>
      <c r="O38" s="97"/>
      <c r="P38" s="19">
        <f t="shared" ref="P38:P39" si="20">COUNTIF(F38:K38,"&gt;0")</f>
        <v>0</v>
      </c>
      <c r="Q38" s="95"/>
    </row>
    <row r="39" spans="1:17" ht="15" thickBot="1">
      <c r="A39" s="20"/>
      <c r="B39" s="64" t="str">
        <f>Einteilung!W55</f>
        <v/>
      </c>
      <c r="C39" s="64" t="str">
        <f>Einteilung!X55</f>
        <v/>
      </c>
      <c r="D39" s="64" t="str">
        <f>Einteilung!Y55</f>
        <v/>
      </c>
      <c r="F39" s="25"/>
      <c r="G39" s="25"/>
      <c r="H39" s="25"/>
      <c r="I39" s="25"/>
      <c r="J39" s="25"/>
      <c r="K39" s="25"/>
      <c r="L39" s="19" t="str">
        <f t="shared" si="18"/>
        <v/>
      </c>
      <c r="M39" s="36" t="str">
        <f t="shared" si="19"/>
        <v/>
      </c>
      <c r="N39" s="98"/>
      <c r="O39" s="98"/>
      <c r="P39" s="19">
        <f t="shared" si="20"/>
        <v>0</v>
      </c>
      <c r="Q39" s="95"/>
    </row>
    <row r="40" spans="1:17" ht="15" thickTop="1">
      <c r="A40" s="21"/>
      <c r="B40" s="66"/>
      <c r="C40" s="69"/>
      <c r="D40" s="72"/>
      <c r="E40" s="23" t="s">
        <v>102</v>
      </c>
      <c r="F40" s="38" t="str">
        <f>IF(AND(F37="",F38="",F39=""),"",IF(AND(F37&gt;0,F38&gt;0),(F37+F38+$D$37+$D$38),IF(AND(F37&gt;0,F39&gt;0),(F37+F39+$D$37+$D$39),IF(AND(F38&gt;0,F39&gt;0),(F38+F39+$D$38+$D$39)))))</f>
        <v/>
      </c>
      <c r="G40" s="38" t="str">
        <f t="shared" ref="G40:K40" si="21">IF(AND(G37="",G38="",G39=""),"",IF(AND(G37&gt;0,G38&gt;0),(G37+G38+$D$37+$D$38),IF(AND(G37&gt;0,G39&gt;0),(G37+G39+$D$37+$D$39),IF(AND(G38&gt;0,G39&gt;0),(G38+G39+$D$38+$D$39)))))</f>
        <v/>
      </c>
      <c r="H40" s="38" t="str">
        <f t="shared" si="21"/>
        <v/>
      </c>
      <c r="I40" s="38" t="str">
        <f t="shared" si="21"/>
        <v/>
      </c>
      <c r="J40" s="38" t="str">
        <f t="shared" si="21"/>
        <v/>
      </c>
      <c r="K40" s="38" t="str">
        <f t="shared" si="21"/>
        <v/>
      </c>
      <c r="L40" s="27" t="str">
        <f>IF(AND(P37=0,P38=0,P39=0),"",SUM(L37:L39))</f>
        <v/>
      </c>
      <c r="M40" s="22"/>
      <c r="N40" s="22"/>
      <c r="O40" s="22"/>
    </row>
    <row r="41" spans="1:17">
      <c r="A41" s="21"/>
      <c r="B41" s="66"/>
      <c r="C41" s="69"/>
      <c r="D41" s="72"/>
      <c r="E41" s="23" t="s">
        <v>104</v>
      </c>
      <c r="F41" s="19" t="str">
        <f>IF(F40="","",IF(F40&gt;F49,20,IF(F40&lt;F49,0,IF(F40=F49,10,))))</f>
        <v/>
      </c>
      <c r="G41" s="19" t="str">
        <f t="shared" ref="G41:I41" si="22">IF(G40="","",IF(G40&gt;G49,20,IF(G40&lt;G49,0,IF(G40=G49,10,))))</f>
        <v/>
      </c>
      <c r="H41" s="19" t="str">
        <f t="shared" si="22"/>
        <v/>
      </c>
      <c r="I41" s="19" t="str">
        <f t="shared" si="22"/>
        <v/>
      </c>
      <c r="J41" s="19" t="str">
        <f>IF(J40="","",IF(J40&gt;J49,20,IF(J40&lt;J49,0,IF(J40=J49,10,))))</f>
        <v/>
      </c>
      <c r="K41" s="19" t="str">
        <f t="shared" ref="K41" si="23">IF(K40="","",IF(K40&gt;K49,20,IF(K40&lt;K49,0,IF(K40=K49,10,))))</f>
        <v/>
      </c>
      <c r="L41" s="19" t="str">
        <f>IF(L40="","",IF(L40&gt;L49,50,IF(L40&lt;L49,0,IF(L40=L49,25,))))</f>
        <v/>
      </c>
      <c r="M41" s="22"/>
      <c r="N41" s="22"/>
      <c r="O41" s="22"/>
    </row>
    <row r="42" spans="1:17">
      <c r="A42" s="21"/>
      <c r="B42" s="66"/>
      <c r="C42" s="69"/>
      <c r="D42" s="72"/>
      <c r="F42" s="22"/>
      <c r="G42" s="21"/>
      <c r="H42" s="21"/>
      <c r="I42" s="21"/>
      <c r="J42" s="21"/>
      <c r="K42" s="21"/>
      <c r="L42" s="22"/>
      <c r="M42" s="22"/>
      <c r="N42" s="22"/>
      <c r="O42" s="22"/>
      <c r="P42" s="22"/>
      <c r="Q42" s="34"/>
    </row>
    <row r="43" spans="1:17">
      <c r="A43" s="21"/>
      <c r="B43" s="66"/>
      <c r="C43" s="69"/>
      <c r="D43" s="72"/>
      <c r="F43" s="22"/>
      <c r="G43" s="21"/>
      <c r="H43" s="21"/>
      <c r="I43" s="21"/>
      <c r="J43" s="21"/>
      <c r="K43" s="21"/>
      <c r="L43" s="22"/>
      <c r="M43" s="22"/>
      <c r="N43" s="22"/>
      <c r="O43" s="22"/>
      <c r="P43" s="22"/>
      <c r="Q43" s="34"/>
    </row>
    <row r="44" spans="1:17">
      <c r="F44" s="18"/>
    </row>
    <row r="45" spans="1:17" ht="22">
      <c r="B45" s="65" t="s">
        <v>1</v>
      </c>
      <c r="C45" s="68" t="s">
        <v>3</v>
      </c>
      <c r="D45" s="71" t="s">
        <v>4</v>
      </c>
      <c r="F45" s="17" t="s">
        <v>96</v>
      </c>
      <c r="G45" s="17" t="s">
        <v>97</v>
      </c>
      <c r="H45" s="17" t="s">
        <v>98</v>
      </c>
      <c r="I45" s="17" t="s">
        <v>99</v>
      </c>
      <c r="J45" s="17" t="s">
        <v>100</v>
      </c>
      <c r="K45" s="17" t="s">
        <v>101</v>
      </c>
      <c r="L45" s="17" t="s">
        <v>102</v>
      </c>
      <c r="M45" s="17" t="s">
        <v>103</v>
      </c>
      <c r="N45" s="17" t="s">
        <v>104</v>
      </c>
      <c r="O45" s="17" t="s">
        <v>105</v>
      </c>
      <c r="P45" s="31" t="s">
        <v>106</v>
      </c>
      <c r="Q45" s="17" t="s">
        <v>107</v>
      </c>
    </row>
    <row r="46" spans="1:17">
      <c r="A46" s="74" t="s">
        <v>93</v>
      </c>
      <c r="B46" s="64" t="str">
        <f>Einteilung!W56</f>
        <v/>
      </c>
      <c r="C46" s="64" t="str">
        <f>Einteilung!X56</f>
        <v/>
      </c>
      <c r="D46" s="64" t="str">
        <f>Einteilung!Y56</f>
        <v/>
      </c>
      <c r="F46" s="19"/>
      <c r="G46" s="19"/>
      <c r="H46" s="19"/>
      <c r="I46" s="19"/>
      <c r="J46" s="19"/>
      <c r="K46" s="19"/>
      <c r="L46" s="19" t="str">
        <f>IF(P46=0,"",SUM(F46:K46)+(P46*D46))</f>
        <v/>
      </c>
      <c r="M46" s="19" t="str">
        <f>IF(P46=0,"",L46/P46)</f>
        <v/>
      </c>
      <c r="N46" s="96" t="str">
        <f>IF(OR(P46&gt;0,P47&gt;0,P48&gt;0),SUM(F50:L50),"")</f>
        <v/>
      </c>
      <c r="O46" s="96" t="str">
        <f>IF(OR(P46&gt;0,P47&gt;0,P48&gt;0),L49+N46,"")</f>
        <v/>
      </c>
      <c r="P46" s="19">
        <f>COUNTIF(F46:K46,"&gt;0")</f>
        <v>0</v>
      </c>
      <c r="Q46" s="95" t="str">
        <f>IF(AND(P46=0,P47=0,P48=0),"",O46/(SUM(P46:P48)))</f>
        <v/>
      </c>
    </row>
    <row r="47" spans="1:17">
      <c r="A47" s="75" t="str">
        <f>Einteilung!X72</f>
        <v/>
      </c>
      <c r="B47" s="64" t="str">
        <f>Einteilung!W57</f>
        <v/>
      </c>
      <c r="C47" s="64" t="str">
        <f>Einteilung!X57</f>
        <v/>
      </c>
      <c r="D47" s="64" t="str">
        <f>Einteilung!Y57</f>
        <v/>
      </c>
      <c r="F47" s="19"/>
      <c r="G47" s="19"/>
      <c r="H47" s="19"/>
      <c r="I47" s="19"/>
      <c r="J47" s="19"/>
      <c r="K47" s="19"/>
      <c r="L47" s="19" t="str">
        <f>IF(P47=0,"",SUM(F47:K47)+(P47*D47))</f>
        <v/>
      </c>
      <c r="M47" s="19" t="str">
        <f t="shared" ref="M47:M48" si="24">IF(P47=0,"",L47/P47)</f>
        <v/>
      </c>
      <c r="N47" s="97"/>
      <c r="O47" s="97"/>
      <c r="P47" s="19">
        <f t="shared" ref="P47:P48" si="25">COUNTIF(F47:K47,"&gt;0")</f>
        <v>0</v>
      </c>
      <c r="Q47" s="95"/>
    </row>
    <row r="48" spans="1:17" ht="15" thickBot="1">
      <c r="A48" s="20"/>
      <c r="B48" s="64" t="str">
        <f>Einteilung!W58</f>
        <v/>
      </c>
      <c r="C48" s="64" t="str">
        <f>Einteilung!X58</f>
        <v/>
      </c>
      <c r="D48" s="64" t="str">
        <f>Einteilung!Y58</f>
        <v/>
      </c>
      <c r="F48" s="25"/>
      <c r="G48" s="25"/>
      <c r="H48" s="25"/>
      <c r="I48" s="25"/>
      <c r="J48" s="25"/>
      <c r="K48" s="25"/>
      <c r="L48" s="37" t="str">
        <f>IF(P48=0,"",SUM(F48:K48)+(P48*D48))</f>
        <v/>
      </c>
      <c r="M48" s="19" t="str">
        <f t="shared" si="24"/>
        <v/>
      </c>
      <c r="N48" s="98"/>
      <c r="O48" s="98"/>
      <c r="P48" s="19">
        <f t="shared" si="25"/>
        <v>0</v>
      </c>
      <c r="Q48" s="95"/>
    </row>
    <row r="49" spans="1:17" ht="15" thickTop="1">
      <c r="A49" s="21"/>
      <c r="B49" s="66"/>
      <c r="C49" s="69"/>
      <c r="D49" s="72"/>
      <c r="E49" s="23" t="s">
        <v>102</v>
      </c>
      <c r="F49" s="38" t="str">
        <f>IF(AND(F46="",F47="",F48=""),"",IF(AND(F46&gt;0,F47&gt;0),(F46+F47+$D$46+$D$47),IF(AND(F46&gt;0,F48&gt;0),(F46+F48+$D$46+$D$48),IF(AND(F47&gt;0,F48&gt;0),(F47+F48+$D$47+$D$48),))))</f>
        <v/>
      </c>
      <c r="G49" s="38" t="str">
        <f>IF(AND(G46="",G47="",G48=""),"",IF(AND(G46&gt;0,G47&gt;0),(G46+G47+$D$46+$D$47),IF(AND(G46&gt;0,G48&gt;0),(G46+G48+$D$46+$D$48),IF(AND(G47&gt;0,G48&gt;0),(G47+G48+$D$47+$D$48),))))</f>
        <v/>
      </c>
      <c r="H49" s="38" t="str">
        <f>IF(AND(H46="",H47="",H48=""),"",IF(AND(H46&gt;0,H47&gt;0),(H46+H47+$D$46+$D$47),IF(AND(H46&gt;0,H48&gt;0),(H46+H48+$D$46+$D$48),IF(AND(H47&gt;0,H48&gt;0),(H47+H48+$D$47+$D$48),))))</f>
        <v/>
      </c>
      <c r="I49" s="38" t="str">
        <f t="shared" ref="I49:K49" si="26">IF(AND(I46="",I47="",I48=""),"",IF(AND(I46&gt;0,I47&gt;0),(I46+I47+$D$46+$D$47),IF(AND(I46&gt;0,I48&gt;0),(I46+I48+$D$46+$D$48),IF(AND(I47&gt;0,I48&gt;0),(I47+I48+$D$47+$D$48),))))</f>
        <v/>
      </c>
      <c r="J49" s="38" t="str">
        <f t="shared" si="26"/>
        <v/>
      </c>
      <c r="K49" s="38" t="str">
        <f t="shared" si="26"/>
        <v/>
      </c>
      <c r="L49" s="27" t="str">
        <f>IF(AND(P46=0,P47=0,P48=0),"",SUM(L46:L48))</f>
        <v/>
      </c>
      <c r="M49" s="22"/>
      <c r="N49" s="22"/>
      <c r="O49" s="22"/>
    </row>
    <row r="50" spans="1:17">
      <c r="A50" s="21"/>
      <c r="B50" s="66"/>
      <c r="C50" s="69"/>
      <c r="D50" s="72"/>
      <c r="E50" s="23" t="s">
        <v>104</v>
      </c>
      <c r="F50" s="19" t="str">
        <f>IF(F49="","",IF(F40&gt;F49,0,IF(F40&lt;F49,20,IF(F40=F49,10,))))</f>
        <v/>
      </c>
      <c r="G50" s="19" t="str">
        <f t="shared" ref="G50:H50" si="27">IF(G49="","",IF(G40&gt;G49,0,IF(G40&lt;G49,20,IF(G40=G49,10,))))</f>
        <v/>
      </c>
      <c r="H50" s="19" t="str">
        <f t="shared" si="27"/>
        <v/>
      </c>
      <c r="I50" s="19" t="str">
        <f>IF(I49="","",IF(I40&gt;I49,0,IF(I40&lt;I49,20,IF(I40=I49,10,))))</f>
        <v/>
      </c>
      <c r="J50" s="19" t="str">
        <f t="shared" ref="J50:K50" si="28">IF(J49="","",IF(J40&gt;J49,0,IF(J40&lt;J49,20,IF(J40=J49,10,))))</f>
        <v/>
      </c>
      <c r="K50" s="19" t="str">
        <f t="shared" si="28"/>
        <v/>
      </c>
      <c r="L50" s="19" t="str">
        <f>IF(L49="","",IF(L40&gt;L49,0,IF(L40&lt;L49,50,IF(L40=L49,25,))))</f>
        <v/>
      </c>
      <c r="M50" s="22"/>
      <c r="N50" s="22"/>
      <c r="O50" s="22"/>
    </row>
    <row r="51" spans="1:17">
      <c r="A51" s="21"/>
      <c r="B51" s="66"/>
      <c r="C51" s="69"/>
      <c r="D51" s="72"/>
      <c r="F51" s="22"/>
      <c r="G51" s="21"/>
      <c r="H51" s="21"/>
      <c r="I51" s="21"/>
      <c r="J51" s="21"/>
      <c r="K51" s="21"/>
      <c r="L51" s="22"/>
      <c r="M51" s="22"/>
      <c r="N51" s="22"/>
      <c r="O51" s="22"/>
      <c r="P51" s="22"/>
      <c r="Q51" s="34"/>
    </row>
    <row r="52" spans="1:17">
      <c r="A52" s="21"/>
      <c r="B52" s="66"/>
      <c r="C52" s="69"/>
      <c r="D52" s="72"/>
      <c r="F52" s="22"/>
      <c r="G52" s="21"/>
      <c r="H52" s="21"/>
      <c r="I52" s="21"/>
      <c r="J52" s="21"/>
      <c r="K52" s="21"/>
      <c r="L52" s="22"/>
      <c r="M52" s="22"/>
      <c r="N52" s="22"/>
      <c r="O52" s="22"/>
      <c r="P52" s="22"/>
      <c r="Q52" s="34"/>
    </row>
    <row r="53" spans="1:17">
      <c r="F53" s="18"/>
    </row>
    <row r="54" spans="1:17" ht="22">
      <c r="B54" s="65" t="s">
        <v>1</v>
      </c>
      <c r="C54" s="68" t="s">
        <v>3</v>
      </c>
      <c r="D54" s="71" t="s">
        <v>4</v>
      </c>
      <c r="F54" s="17" t="s">
        <v>96</v>
      </c>
      <c r="G54" s="17" t="s">
        <v>97</v>
      </c>
      <c r="H54" s="17" t="s">
        <v>98</v>
      </c>
      <c r="I54" s="17" t="s">
        <v>99</v>
      </c>
      <c r="J54" s="17" t="s">
        <v>100</v>
      </c>
      <c r="K54" s="17" t="s">
        <v>101</v>
      </c>
      <c r="L54" s="17" t="s">
        <v>102</v>
      </c>
      <c r="M54" s="17" t="s">
        <v>103</v>
      </c>
      <c r="N54" s="17" t="s">
        <v>104</v>
      </c>
      <c r="O54" s="17" t="s">
        <v>105</v>
      </c>
      <c r="P54" s="31" t="s">
        <v>106</v>
      </c>
      <c r="Q54" s="17" t="s">
        <v>107</v>
      </c>
    </row>
    <row r="55" spans="1:17">
      <c r="A55" s="74" t="s">
        <v>94</v>
      </c>
      <c r="B55" s="64" t="str">
        <f>Einteilung!W59</f>
        <v/>
      </c>
      <c r="C55" s="64" t="str">
        <f>Einteilung!X59</f>
        <v/>
      </c>
      <c r="D55" s="64" t="str">
        <f>Einteilung!Y59</f>
        <v/>
      </c>
      <c r="F55" s="19"/>
      <c r="G55" s="19"/>
      <c r="H55" s="19"/>
      <c r="I55" s="19"/>
      <c r="J55" s="19"/>
      <c r="K55" s="19"/>
      <c r="L55" s="19" t="str">
        <f>IF(P55=0,"",SUM(F55:K55)+(P55*D55))</f>
        <v/>
      </c>
      <c r="M55" s="36" t="str">
        <f>IF(P55=0,"",L55/P55)</f>
        <v/>
      </c>
      <c r="N55" s="96" t="str">
        <f>IF(OR(P55&gt;0,P56&gt;0,P57&gt;0),SUM(F59:L59),"")</f>
        <v/>
      </c>
      <c r="O55" s="96" t="str">
        <f>IF(OR(P55&gt;0,P56&gt;0,P57&gt;0),L58+N55,"")</f>
        <v/>
      </c>
      <c r="P55" s="19">
        <f>COUNTIF(F55:K55,"&gt;0")</f>
        <v>0</v>
      </c>
      <c r="Q55" s="95" t="str">
        <f>IF(AND(P55=0,P56=0,P57=0),"",O55/(SUM(P55:P57)))</f>
        <v/>
      </c>
    </row>
    <row r="56" spans="1:17">
      <c r="A56" s="75" t="str">
        <f>Einteilung!X73</f>
        <v/>
      </c>
      <c r="B56" s="64" t="str">
        <f>Einteilung!W60</f>
        <v/>
      </c>
      <c r="C56" s="64" t="str">
        <f>Einteilung!X60</f>
        <v/>
      </c>
      <c r="D56" s="64" t="str">
        <f>Einteilung!Y60</f>
        <v/>
      </c>
      <c r="F56" s="19"/>
      <c r="G56" s="19"/>
      <c r="H56" s="19"/>
      <c r="I56" s="19"/>
      <c r="J56" s="19"/>
      <c r="K56" s="19"/>
      <c r="L56" s="19" t="str">
        <f t="shared" ref="L56:L57" si="29">IF(P56=0,"",SUM(F56:K56)+(P56*D56))</f>
        <v/>
      </c>
      <c r="M56" s="36" t="str">
        <f t="shared" ref="M56:M57" si="30">IF(P56=0,"",L56/P56)</f>
        <v/>
      </c>
      <c r="N56" s="97"/>
      <c r="O56" s="97"/>
      <c r="P56" s="19">
        <f t="shared" ref="P56:P57" si="31">COUNTIF(F56:K56,"&gt;0")</f>
        <v>0</v>
      </c>
      <c r="Q56" s="95"/>
    </row>
    <row r="57" spans="1:17" ht="15" thickBot="1">
      <c r="A57" s="20"/>
      <c r="B57" s="64" t="str">
        <f>Einteilung!W61</f>
        <v/>
      </c>
      <c r="C57" s="64" t="str">
        <f>Einteilung!X61</f>
        <v/>
      </c>
      <c r="D57" s="64" t="str">
        <f>Einteilung!Y61</f>
        <v/>
      </c>
      <c r="F57" s="25"/>
      <c r="G57" s="25"/>
      <c r="H57" s="25"/>
      <c r="I57" s="25"/>
      <c r="J57" s="25"/>
      <c r="K57" s="25"/>
      <c r="L57" s="19" t="str">
        <f t="shared" si="29"/>
        <v/>
      </c>
      <c r="M57" s="36" t="str">
        <f t="shared" si="30"/>
        <v/>
      </c>
      <c r="N57" s="98"/>
      <c r="O57" s="98"/>
      <c r="P57" s="19">
        <f t="shared" si="31"/>
        <v>0</v>
      </c>
      <c r="Q57" s="95"/>
    </row>
    <row r="58" spans="1:17" ht="15" thickTop="1">
      <c r="A58" s="21"/>
      <c r="B58" s="66"/>
      <c r="C58" s="69"/>
      <c r="D58" s="72"/>
      <c r="E58" s="23" t="s">
        <v>102</v>
      </c>
      <c r="F58" s="38" t="str">
        <f>IF(AND(F55="",F56="",F57=""),"",IF(AND(F55&gt;0,F56&gt;0),(F55+F56+$D$55+$D$56),IF(AND(F55&gt;0,F57&gt;0),(F55+F57+$D$55+$D$57),IF(AND(F56&gt;0,F57&gt;0),(F56+F57+$D$56+$D$57)))))</f>
        <v/>
      </c>
      <c r="G58" s="38" t="str">
        <f t="shared" ref="G58:K58" si="32">IF(AND(G55="",G56="",G57=""),"",IF(AND(G55&gt;0,G56&gt;0),(G55+G56+$D$55+$D$56),IF(AND(G55&gt;0,G57&gt;0),(G55+G57+$D$55+$D$57),IF(AND(G56&gt;0,G57&gt;0),(G56+G57+$D$56+$D$57)))))</f>
        <v/>
      </c>
      <c r="H58" s="38" t="str">
        <f t="shared" si="32"/>
        <v/>
      </c>
      <c r="I58" s="38" t="str">
        <f t="shared" si="32"/>
        <v/>
      </c>
      <c r="J58" s="38" t="str">
        <f t="shared" si="32"/>
        <v/>
      </c>
      <c r="K58" s="38" t="str">
        <f t="shared" si="32"/>
        <v/>
      </c>
      <c r="L58" s="27" t="str">
        <f>IF(AND(P55=0,P56=0,P57=0),"",SUM(L55:L57))</f>
        <v/>
      </c>
      <c r="M58" s="22"/>
      <c r="N58" s="22"/>
      <c r="O58" s="22"/>
    </row>
    <row r="59" spans="1:17">
      <c r="A59" s="21"/>
      <c r="B59" s="66"/>
      <c r="C59" s="69"/>
      <c r="D59" s="72"/>
      <c r="E59" s="23" t="s">
        <v>104</v>
      </c>
      <c r="F59" s="19" t="str">
        <f>IF(F58="","",IF(F58&gt;F67,20,IF(F58&lt;F67,0,IF(F58=F67,10,))))</f>
        <v/>
      </c>
      <c r="G59" s="19" t="str">
        <f t="shared" ref="G59:I59" si="33">IF(G58="","",IF(G58&gt;G67,20,IF(G58&lt;G67,0,IF(G58=G67,10,))))</f>
        <v/>
      </c>
      <c r="H59" s="19" t="str">
        <f t="shared" si="33"/>
        <v/>
      </c>
      <c r="I59" s="19" t="str">
        <f t="shared" si="33"/>
        <v/>
      </c>
      <c r="J59" s="19" t="str">
        <f>IF(J58="","",IF(J58&gt;J67,20,IF(J58&lt;J67,0,IF(J58=J67,10,))))</f>
        <v/>
      </c>
      <c r="K59" s="19" t="str">
        <f t="shared" ref="K59" si="34">IF(K58="","",IF(K58&gt;K67,20,IF(K58&lt;K67,0,IF(K58=K67,10,))))</f>
        <v/>
      </c>
      <c r="L59" s="19" t="str">
        <f>IF(L58="","",IF(L58&gt;L67,50,IF(L58&lt;L67,0,IF(L58=L67,25,))))</f>
        <v/>
      </c>
      <c r="M59" s="22"/>
      <c r="N59" s="22"/>
      <c r="O59" s="22"/>
    </row>
    <row r="60" spans="1:17">
      <c r="A60" s="21"/>
      <c r="B60" s="66"/>
      <c r="C60" s="69"/>
      <c r="D60" s="72"/>
      <c r="F60" s="22"/>
      <c r="G60" s="21"/>
      <c r="H60" s="21"/>
      <c r="I60" s="21"/>
      <c r="J60" s="21"/>
      <c r="K60" s="21"/>
      <c r="L60" s="22"/>
      <c r="M60" s="22"/>
      <c r="N60" s="22"/>
      <c r="O60" s="22"/>
      <c r="P60" s="22"/>
      <c r="Q60" s="34"/>
    </row>
    <row r="61" spans="1:17">
      <c r="A61" s="21"/>
      <c r="B61" s="66"/>
      <c r="C61" s="69"/>
      <c r="D61" s="72"/>
      <c r="F61" s="22"/>
      <c r="G61" s="21"/>
      <c r="H61" s="21"/>
      <c r="I61" s="21"/>
      <c r="J61" s="21"/>
      <c r="K61" s="21"/>
      <c r="L61" s="22"/>
      <c r="M61" s="22"/>
      <c r="N61" s="22"/>
      <c r="O61" s="22"/>
      <c r="P61" s="22"/>
      <c r="Q61" s="34"/>
    </row>
    <row r="62" spans="1:17">
      <c r="F62" s="18"/>
    </row>
    <row r="63" spans="1:17" ht="22">
      <c r="B63" s="65" t="s">
        <v>1</v>
      </c>
      <c r="C63" s="68" t="s">
        <v>3</v>
      </c>
      <c r="D63" s="71" t="s">
        <v>4</v>
      </c>
      <c r="F63" s="17" t="s">
        <v>96</v>
      </c>
      <c r="G63" s="17" t="s">
        <v>97</v>
      </c>
      <c r="H63" s="17" t="s">
        <v>98</v>
      </c>
      <c r="I63" s="17" t="s">
        <v>99</v>
      </c>
      <c r="J63" s="17" t="s">
        <v>100</v>
      </c>
      <c r="K63" s="17" t="s">
        <v>101</v>
      </c>
      <c r="L63" s="17" t="s">
        <v>102</v>
      </c>
      <c r="M63" s="17" t="s">
        <v>103</v>
      </c>
      <c r="N63" s="17" t="s">
        <v>104</v>
      </c>
      <c r="O63" s="17" t="s">
        <v>105</v>
      </c>
      <c r="P63" s="31" t="s">
        <v>106</v>
      </c>
      <c r="Q63" s="17" t="s">
        <v>107</v>
      </c>
    </row>
    <row r="64" spans="1:17">
      <c r="A64" s="74" t="s">
        <v>95</v>
      </c>
      <c r="B64" s="64" t="str">
        <f>Einteilung!W62</f>
        <v/>
      </c>
      <c r="C64" s="64" t="str">
        <f>Einteilung!X62</f>
        <v/>
      </c>
      <c r="D64" s="64" t="str">
        <f>Einteilung!Y62</f>
        <v/>
      </c>
      <c r="F64" s="19"/>
      <c r="G64" s="19"/>
      <c r="H64" s="19"/>
      <c r="I64" s="19"/>
      <c r="J64" s="19"/>
      <c r="K64" s="19"/>
      <c r="L64" s="19" t="str">
        <f>IF(P64=0,"",SUM(F64:K64)+(P64*D64))</f>
        <v/>
      </c>
      <c r="M64" s="19" t="str">
        <f>IF(P64=0,"",L64/P64)</f>
        <v/>
      </c>
      <c r="N64" s="96" t="str">
        <f>IF(OR(P64&gt;0,P65&gt;0,P66&gt;0),SUM(F68:L68),"")</f>
        <v/>
      </c>
      <c r="O64" s="96" t="str">
        <f>IF(OR(P64&gt;0,P65&gt;0,P66&gt;0),L67+N64,"")</f>
        <v/>
      </c>
      <c r="P64" s="19">
        <f>COUNTIF(F64:K64,"&gt;0")</f>
        <v>0</v>
      </c>
      <c r="Q64" s="95" t="str">
        <f>IF(AND(P64=0,P65=0,P66=0),"",O64/(SUM(P64:P66)))</f>
        <v/>
      </c>
    </row>
    <row r="65" spans="1:17">
      <c r="A65" s="75" t="str">
        <f>Einteilung!X74</f>
        <v/>
      </c>
      <c r="B65" s="64" t="str">
        <f>Einteilung!W63</f>
        <v/>
      </c>
      <c r="C65" s="64" t="str">
        <f>Einteilung!X63</f>
        <v/>
      </c>
      <c r="D65" s="64" t="str">
        <f>Einteilung!Y63</f>
        <v/>
      </c>
      <c r="F65" s="19"/>
      <c r="G65" s="19"/>
      <c r="H65" s="19"/>
      <c r="I65" s="19"/>
      <c r="J65" s="19"/>
      <c r="K65" s="19"/>
      <c r="L65" s="19" t="str">
        <f>IF(P65=0,"",SUM(F65:K65)+(P65*D65))</f>
        <v/>
      </c>
      <c r="M65" s="19" t="str">
        <f t="shared" ref="M65:M66" si="35">IF(P65=0,"",L65/P65)</f>
        <v/>
      </c>
      <c r="N65" s="97"/>
      <c r="O65" s="97"/>
      <c r="P65" s="19">
        <f t="shared" ref="P65:P66" si="36">COUNTIF(F65:K65,"&gt;0")</f>
        <v>0</v>
      </c>
      <c r="Q65" s="95"/>
    </row>
    <row r="66" spans="1:17" ht="15" thickBot="1">
      <c r="A66" s="20"/>
      <c r="B66" s="64" t="str">
        <f>Einteilung!W64</f>
        <v/>
      </c>
      <c r="C66" s="64" t="str">
        <f>Einteilung!X64</f>
        <v/>
      </c>
      <c r="D66" s="64" t="str">
        <f>Einteilung!Y64</f>
        <v/>
      </c>
      <c r="F66" s="25"/>
      <c r="G66" s="25"/>
      <c r="H66" s="25"/>
      <c r="I66" s="25"/>
      <c r="J66" s="25"/>
      <c r="K66" s="25"/>
      <c r="L66" s="37" t="str">
        <f>IF(P66=0,"",SUM(F66:K66)+(P66*D66))</f>
        <v/>
      </c>
      <c r="M66" s="19" t="str">
        <f t="shared" si="35"/>
        <v/>
      </c>
      <c r="N66" s="98"/>
      <c r="O66" s="98"/>
      <c r="P66" s="19">
        <f t="shared" si="36"/>
        <v>0</v>
      </c>
      <c r="Q66" s="95"/>
    </row>
    <row r="67" spans="1:17" ht="15" thickTop="1">
      <c r="E67" s="23" t="s">
        <v>102</v>
      </c>
      <c r="F67" s="38" t="str">
        <f>IF(AND(F64="",F65="",F66=""),"",IF(AND(F64&gt;0,F65&gt;0),(F64+F65+$D$64+$D$65),IF(AND(F64&gt;0,F66&gt;0),(F64+F66+$D$64+$D$66),IF(AND(F65&gt;0,F66&gt;0),(F65+F66+$D$65+$D$66),))))</f>
        <v/>
      </c>
      <c r="G67" s="38" t="str">
        <f t="shared" ref="G67:K67" si="37">IF(AND(G64="",G65="",G66=""),"",IF(AND(G64&gt;0,G65&gt;0),(G64+G65+$D$64+$D$65),IF(AND(G64&gt;0,G66&gt;0),(G64+G66+$D$64+$D$66),IF(AND(G65&gt;0,G66&gt;0),(G65+G66+$D$65+$D$66),))))</f>
        <v/>
      </c>
      <c r="H67" s="38" t="str">
        <f t="shared" si="37"/>
        <v/>
      </c>
      <c r="I67" s="38" t="str">
        <f t="shared" si="37"/>
        <v/>
      </c>
      <c r="J67" s="38" t="str">
        <f t="shared" si="37"/>
        <v/>
      </c>
      <c r="K67" s="38" t="str">
        <f t="shared" si="37"/>
        <v/>
      </c>
      <c r="L67" s="27" t="str">
        <f>IF(AND(P64=0,P65=0,P66=0),"",SUM(L64:L66))</f>
        <v/>
      </c>
      <c r="M67" s="22"/>
      <c r="N67" s="22"/>
      <c r="O67" s="22"/>
    </row>
    <row r="68" spans="1:17">
      <c r="E68" s="23" t="s">
        <v>104</v>
      </c>
      <c r="F68" s="19" t="str">
        <f>IF(F67="","",IF(F58&gt;F67,0,IF(F58&lt;F67,20,IF(F58=F67,10,))))</f>
        <v/>
      </c>
      <c r="G68" s="19" t="str">
        <f t="shared" ref="G68:H68" si="38">IF(G67="","",IF(G58&gt;G67,0,IF(G58&lt;G67,20,IF(G58=G67,10,))))</f>
        <v/>
      </c>
      <c r="H68" s="19" t="str">
        <f t="shared" si="38"/>
        <v/>
      </c>
      <c r="I68" s="19" t="str">
        <f>IF(I67="","",IF(I58&gt;I67,0,IF(I58&lt;I67,20,IF(I58=I67,10,))))</f>
        <v/>
      </c>
      <c r="J68" s="19" t="str">
        <f t="shared" ref="J68:K68" si="39">IF(J67="","",IF(J58&gt;J67,0,IF(J58&lt;J67,20,IF(J58=J67,10,))))</f>
        <v/>
      </c>
      <c r="K68" s="19" t="str">
        <f t="shared" si="39"/>
        <v/>
      </c>
      <c r="L68" s="19" t="str">
        <f>IF(L67="","",IF(L58&gt;L67,0,IF(L58&lt;L67,50,IF(L58=L67,25,))))</f>
        <v/>
      </c>
      <c r="M68" s="22"/>
      <c r="N68" s="22"/>
      <c r="O68" s="22"/>
    </row>
  </sheetData>
  <mergeCells count="24">
    <mergeCell ref="N55:N57"/>
    <mergeCell ref="O55:O57"/>
    <mergeCell ref="Q55:Q57"/>
    <mergeCell ref="N64:N66"/>
    <mergeCell ref="O64:O66"/>
    <mergeCell ref="Q64:Q66"/>
    <mergeCell ref="N37:N39"/>
    <mergeCell ref="O37:O39"/>
    <mergeCell ref="Q37:Q39"/>
    <mergeCell ref="N46:N48"/>
    <mergeCell ref="O46:O48"/>
    <mergeCell ref="Q46:Q48"/>
    <mergeCell ref="N20:N22"/>
    <mergeCell ref="O20:O22"/>
    <mergeCell ref="Q20:Q22"/>
    <mergeCell ref="N29:N31"/>
    <mergeCell ref="O29:O31"/>
    <mergeCell ref="Q29:Q31"/>
    <mergeCell ref="N2:N4"/>
    <mergeCell ref="O2:O4"/>
    <mergeCell ref="Q2:Q4"/>
    <mergeCell ref="N11:N13"/>
    <mergeCell ref="O11:O13"/>
    <mergeCell ref="Q11:Q13"/>
  </mergeCells>
  <pageMargins left="0.70866141732283472" right="0.70866141732283472" top="0.78740157480314965" bottom="0.78740157480314965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selection activeCell="I31" sqref="I31:K31"/>
    </sheetView>
  </sheetViews>
  <sheetFormatPr baseColWidth="10" defaultRowHeight="14" x14ac:dyDescent="0"/>
  <cols>
    <col min="1" max="1" width="8.6640625" style="16" customWidth="1"/>
    <col min="2" max="2" width="15.6640625" style="67" customWidth="1"/>
    <col min="3" max="3" width="15.6640625" style="70" customWidth="1"/>
    <col min="4" max="4" width="4.6640625" style="73" customWidth="1"/>
    <col min="5" max="11" width="7.6640625" style="16" customWidth="1"/>
    <col min="12" max="15" width="7.6640625" style="18" customWidth="1"/>
    <col min="16" max="16" width="10.83203125" style="18"/>
    <col min="17" max="17" width="9" style="18" customWidth="1"/>
    <col min="18" max="16384" width="10.83203125" style="16"/>
  </cols>
  <sheetData>
    <row r="1" spans="1:17" ht="22">
      <c r="B1" s="65" t="s">
        <v>1</v>
      </c>
      <c r="C1" s="68" t="s">
        <v>3</v>
      </c>
      <c r="D1" s="71" t="s">
        <v>4</v>
      </c>
      <c r="F1" s="17" t="s">
        <v>96</v>
      </c>
      <c r="G1" s="17" t="s">
        <v>97</v>
      </c>
      <c r="H1" s="17" t="s">
        <v>98</v>
      </c>
      <c r="I1" s="17" t="s">
        <v>99</v>
      </c>
      <c r="J1" s="17" t="s">
        <v>100</v>
      </c>
      <c r="K1" s="17" t="s">
        <v>101</v>
      </c>
      <c r="L1" s="17" t="s">
        <v>102</v>
      </c>
      <c r="M1" s="17" t="s">
        <v>103</v>
      </c>
      <c r="N1" s="17" t="s">
        <v>104</v>
      </c>
      <c r="O1" s="17" t="s">
        <v>105</v>
      </c>
      <c r="P1" s="31" t="s">
        <v>106</v>
      </c>
      <c r="Q1" s="17" t="s">
        <v>107</v>
      </c>
    </row>
    <row r="2" spans="1:17">
      <c r="A2" s="74" t="s">
        <v>88</v>
      </c>
      <c r="B2" s="64" t="str">
        <f>Einteilung!Z41</f>
        <v>Fehr</v>
      </c>
      <c r="C2" s="64" t="str">
        <f>Einteilung!AA41</f>
        <v>Patrick</v>
      </c>
      <c r="D2" s="64">
        <f>Einteilung!AB41</f>
        <v>18</v>
      </c>
      <c r="F2" s="19">
        <v>190</v>
      </c>
      <c r="G2" s="19">
        <v>129</v>
      </c>
      <c r="H2" s="19">
        <v>204</v>
      </c>
      <c r="I2" s="19">
        <v>176</v>
      </c>
      <c r="J2" s="19">
        <v>215</v>
      </c>
      <c r="K2" s="19">
        <v>185</v>
      </c>
      <c r="L2" s="19">
        <f>IF(P2=0,"",SUM(F2:K2)+(P2*D2))</f>
        <v>1207</v>
      </c>
      <c r="M2" s="36">
        <f>IF(P2=0,"",L2/P2)</f>
        <v>201.16666666666666</v>
      </c>
      <c r="N2" s="96">
        <f>IF(OR(P2&gt;0,P3&gt;0,P4&gt;0),SUM(F6:L6),"")</f>
        <v>40</v>
      </c>
      <c r="O2" s="96">
        <f>IF(OR(P2&gt;0,P3&gt;0,P4&gt;0),L5+N2,"")</f>
        <v>2228</v>
      </c>
      <c r="P2" s="19">
        <f>COUNTIF(F2:K2,"&gt;0")</f>
        <v>6</v>
      </c>
      <c r="Q2" s="95">
        <f>IF(AND(P2=0,P3=0,P4=0),"",O2/(SUM(P2:P4)))</f>
        <v>185.66666666666666</v>
      </c>
    </row>
    <row r="3" spans="1:17">
      <c r="A3" s="75" t="str">
        <f>Einteilung!Y67</f>
        <v>BVR</v>
      </c>
      <c r="B3" s="64" t="str">
        <f>Einteilung!Z42</f>
        <v>Bacchi</v>
      </c>
      <c r="C3" s="64" t="str">
        <f>Einteilung!AA42</f>
        <v>Pascal</v>
      </c>
      <c r="D3" s="64">
        <f>Einteilung!AB42</f>
        <v>11</v>
      </c>
      <c r="F3" s="19"/>
      <c r="G3" s="19"/>
      <c r="H3" s="19"/>
      <c r="I3" s="19"/>
      <c r="J3" s="19"/>
      <c r="K3" s="19"/>
      <c r="L3" s="19" t="str">
        <f t="shared" ref="L3:L4" si="0">IF(P3=0,"",SUM(F3:K3)+(P3*D3))</f>
        <v/>
      </c>
      <c r="M3" s="36" t="str">
        <f t="shared" ref="M3:M4" si="1">IF(P3=0,"",L3/P3)</f>
        <v/>
      </c>
      <c r="N3" s="97"/>
      <c r="O3" s="97"/>
      <c r="P3" s="19">
        <f t="shared" ref="P3:P4" si="2">COUNTIF(F3:K3,"&gt;0")</f>
        <v>0</v>
      </c>
      <c r="Q3" s="95"/>
    </row>
    <row r="4" spans="1:17" ht="15" thickBot="1">
      <c r="A4" s="20"/>
      <c r="B4" s="64" t="str">
        <f>Einteilung!Z43</f>
        <v>Simeaner</v>
      </c>
      <c r="C4" s="64" t="str">
        <f>Einteilung!AA43</f>
        <v>Andreas</v>
      </c>
      <c r="D4" s="64">
        <f>Einteilung!AB43</f>
        <v>11</v>
      </c>
      <c r="F4" s="25">
        <v>183</v>
      </c>
      <c r="G4" s="25">
        <v>131</v>
      </c>
      <c r="H4" s="25">
        <v>154</v>
      </c>
      <c r="I4" s="25">
        <v>151</v>
      </c>
      <c r="J4" s="25">
        <v>173</v>
      </c>
      <c r="K4" s="25">
        <v>123</v>
      </c>
      <c r="L4" s="25">
        <f t="shared" si="0"/>
        <v>981</v>
      </c>
      <c r="M4" s="36">
        <f t="shared" si="1"/>
        <v>163.5</v>
      </c>
      <c r="N4" s="98"/>
      <c r="O4" s="98"/>
      <c r="P4" s="19">
        <f t="shared" si="2"/>
        <v>6</v>
      </c>
      <c r="Q4" s="95"/>
    </row>
    <row r="5" spans="1:17" ht="15" thickTop="1">
      <c r="A5" s="21"/>
      <c r="B5" s="66"/>
      <c r="C5" s="69"/>
      <c r="D5" s="72"/>
      <c r="E5" s="23" t="s">
        <v>102</v>
      </c>
      <c r="F5" s="38">
        <f>IF(AND(F2="",F3="",F4=""),"",IF(AND(F2&gt;0,F3&gt;0),(F2+F3+$D$2+$D$3),IF(AND(F2&gt;0,F4&gt;0),(F2+F4+$D$2+$D$4),IF(AND(F3&gt;0,F4&gt;0),(F3+F4+$D$3+$D$4)))))</f>
        <v>402</v>
      </c>
      <c r="G5" s="38">
        <f t="shared" ref="G5:K5" si="3">IF(AND(G2="",G3="",G4=""),"",IF(AND(G2&gt;0,G3&gt;0),(G2+G3+$D$2+$D$3),IF(AND(G2&gt;0,G4&gt;0),(G2+G4+$D$2+$D$4),IF(AND(G3&gt;0,G4&gt;0),(G3+G4+$D$3+$D$4)))))</f>
        <v>289</v>
      </c>
      <c r="H5" s="38">
        <f t="shared" si="3"/>
        <v>387</v>
      </c>
      <c r="I5" s="38">
        <f t="shared" si="3"/>
        <v>356</v>
      </c>
      <c r="J5" s="38">
        <f t="shared" si="3"/>
        <v>417</v>
      </c>
      <c r="K5" s="38">
        <f t="shared" si="3"/>
        <v>337</v>
      </c>
      <c r="L5" s="27">
        <f>IF(AND(P2=0,P3=0,P4=0),"",SUM(L2:L4))</f>
        <v>2188</v>
      </c>
      <c r="M5" s="22"/>
      <c r="N5" s="22"/>
      <c r="O5" s="22"/>
    </row>
    <row r="6" spans="1:17">
      <c r="A6" s="21"/>
      <c r="B6" s="66"/>
      <c r="C6" s="69"/>
      <c r="D6" s="72"/>
      <c r="E6" s="23" t="s">
        <v>104</v>
      </c>
      <c r="F6" s="19">
        <f>IF(F5="","",IF(F5&gt;F14,20,IF(F5&lt;F14,0,IF(F5=F14,10,))))</f>
        <v>0</v>
      </c>
      <c r="G6" s="19">
        <f t="shared" ref="G6:K6" si="4">IF(G5="","",IF(G5&gt;G14,20,IF(G5&lt;G14,0,IF(G5=G14,10,))))</f>
        <v>0</v>
      </c>
      <c r="H6" s="19">
        <f t="shared" si="4"/>
        <v>0</v>
      </c>
      <c r="I6" s="19">
        <f t="shared" si="4"/>
        <v>20</v>
      </c>
      <c r="J6" s="19">
        <f t="shared" si="4"/>
        <v>20</v>
      </c>
      <c r="K6" s="19">
        <f t="shared" si="4"/>
        <v>0</v>
      </c>
      <c r="L6" s="19">
        <f>IF(L5="","",IF(L5&gt;L14,50,IF(L5&lt;L14,0,IF(L5=L14,25,))))</f>
        <v>0</v>
      </c>
      <c r="M6" s="22"/>
      <c r="N6" s="22"/>
      <c r="O6" s="22"/>
    </row>
    <row r="7" spans="1:17">
      <c r="A7" s="21"/>
      <c r="B7" s="66"/>
      <c r="C7" s="69"/>
      <c r="D7" s="72"/>
      <c r="E7" s="23"/>
      <c r="F7" s="22"/>
      <c r="G7" s="21"/>
      <c r="H7" s="21"/>
      <c r="I7" s="21"/>
      <c r="J7" s="21"/>
      <c r="K7" s="21"/>
      <c r="L7" s="22"/>
      <c r="M7" s="22"/>
      <c r="N7" s="22"/>
      <c r="O7" s="22"/>
    </row>
    <row r="8" spans="1:17">
      <c r="A8" s="21"/>
      <c r="B8" s="66"/>
      <c r="C8" s="69"/>
      <c r="D8" s="72"/>
      <c r="E8" s="23"/>
      <c r="F8" s="22"/>
      <c r="G8" s="21"/>
      <c r="H8" s="21"/>
      <c r="I8" s="21"/>
      <c r="J8" s="21"/>
      <c r="K8" s="21"/>
      <c r="L8" s="22"/>
      <c r="M8" s="22"/>
      <c r="N8" s="22"/>
      <c r="O8" s="22"/>
    </row>
    <row r="9" spans="1:17">
      <c r="F9" s="18"/>
    </row>
    <row r="10" spans="1:17" ht="22">
      <c r="B10" s="65" t="s">
        <v>1</v>
      </c>
      <c r="C10" s="68" t="s">
        <v>3</v>
      </c>
      <c r="D10" s="71" t="s">
        <v>4</v>
      </c>
      <c r="F10" s="17" t="s">
        <v>96</v>
      </c>
      <c r="G10" s="17" t="s">
        <v>97</v>
      </c>
      <c r="H10" s="17" t="s">
        <v>98</v>
      </c>
      <c r="I10" s="17" t="s">
        <v>99</v>
      </c>
      <c r="J10" s="17" t="s">
        <v>100</v>
      </c>
      <c r="K10" s="17" t="s">
        <v>101</v>
      </c>
      <c r="L10" s="17" t="s">
        <v>102</v>
      </c>
      <c r="M10" s="17" t="s">
        <v>103</v>
      </c>
      <c r="N10" s="17" t="s">
        <v>104</v>
      </c>
      <c r="O10" s="17" t="s">
        <v>105</v>
      </c>
      <c r="P10" s="31" t="s">
        <v>106</v>
      </c>
      <c r="Q10" s="17" t="s">
        <v>107</v>
      </c>
    </row>
    <row r="11" spans="1:17">
      <c r="A11" s="74" t="s">
        <v>89</v>
      </c>
      <c r="B11" s="64" t="str">
        <f>Einteilung!Z44</f>
        <v>Tellenbach</v>
      </c>
      <c r="C11" s="64" t="str">
        <f>Einteilung!AA44</f>
        <v>Hansruedi</v>
      </c>
      <c r="D11" s="64">
        <f>Einteilung!AB44</f>
        <v>22</v>
      </c>
      <c r="F11" s="19">
        <v>204</v>
      </c>
      <c r="G11" s="19">
        <v>151</v>
      </c>
      <c r="H11" s="19">
        <v>170</v>
      </c>
      <c r="I11" s="19">
        <v>146</v>
      </c>
      <c r="J11" s="19">
        <v>182</v>
      </c>
      <c r="K11" s="19">
        <v>170</v>
      </c>
      <c r="L11" s="19">
        <f>IF(P11=0,"",SUM(F11:K11)+(P11*D11))</f>
        <v>1155</v>
      </c>
      <c r="M11" s="19">
        <f>IF(P11=0,"",L11/P11)</f>
        <v>192.5</v>
      </c>
      <c r="N11" s="96">
        <f>IF(OR(P11&gt;0,P12&gt;0,P13&gt;0),SUM(F15:L15),"")</f>
        <v>130</v>
      </c>
      <c r="O11" s="96">
        <f>IF(OR(P11&gt;0,P12&gt;0,P13&gt;0),L14+N11,"")</f>
        <v>2337</v>
      </c>
      <c r="P11" s="19">
        <f>COUNTIF(F11:K11,"&gt;0")</f>
        <v>6</v>
      </c>
      <c r="Q11" s="95">
        <f>IF(AND(P11=0,P12=0,P13=0),"",O11/(SUM(P11:P13)))</f>
        <v>194.75</v>
      </c>
    </row>
    <row r="12" spans="1:17">
      <c r="A12" s="75" t="str">
        <f>Einteilung!Y68</f>
        <v>Flying Pins</v>
      </c>
      <c r="B12" s="64" t="str">
        <f>Einteilung!Z45</f>
        <v>Fehr</v>
      </c>
      <c r="C12" s="64" t="str">
        <f>Einteilung!AA45</f>
        <v>Markus</v>
      </c>
      <c r="D12" s="64">
        <f>Einteilung!AB45</f>
        <v>33</v>
      </c>
      <c r="F12" s="19">
        <v>156</v>
      </c>
      <c r="G12" s="19">
        <v>156</v>
      </c>
      <c r="H12" s="19">
        <v>163</v>
      </c>
      <c r="I12" s="19">
        <v>136</v>
      </c>
      <c r="J12" s="19">
        <v>113</v>
      </c>
      <c r="K12" s="19">
        <v>130</v>
      </c>
      <c r="L12" s="19">
        <f>IF(P12=0,"",SUM(F12:K12)+(P12*D12))</f>
        <v>1052</v>
      </c>
      <c r="M12" s="90">
        <f t="shared" ref="M12:M13" si="5">IF(P12=0,"",L12/P12)</f>
        <v>175.33333333333334</v>
      </c>
      <c r="N12" s="97"/>
      <c r="O12" s="97"/>
      <c r="P12" s="19">
        <f t="shared" ref="P12:P13" si="6">COUNTIF(F12:K12,"&gt;0")</f>
        <v>6</v>
      </c>
      <c r="Q12" s="95"/>
    </row>
    <row r="13" spans="1:17" ht="15" thickBot="1">
      <c r="A13" s="20"/>
      <c r="B13" s="64" t="str">
        <f>Einteilung!Z46</f>
        <v>Schäpper</v>
      </c>
      <c r="C13" s="64" t="str">
        <f>Einteilung!AA46</f>
        <v>Benjamin</v>
      </c>
      <c r="D13" s="64">
        <f>Einteilung!AB46</f>
        <v>35</v>
      </c>
      <c r="F13" s="25"/>
      <c r="G13" s="25"/>
      <c r="H13" s="25"/>
      <c r="I13" s="25"/>
      <c r="J13" s="25"/>
      <c r="K13" s="25"/>
      <c r="L13" s="37" t="str">
        <f>IF(P13=0,"",SUM(F13:K13)+(P13*D13))</f>
        <v/>
      </c>
      <c r="M13" s="19" t="str">
        <f t="shared" si="5"/>
        <v/>
      </c>
      <c r="N13" s="98"/>
      <c r="O13" s="98"/>
      <c r="P13" s="19">
        <f t="shared" si="6"/>
        <v>0</v>
      </c>
      <c r="Q13" s="95"/>
    </row>
    <row r="14" spans="1:17" ht="15" thickTop="1">
      <c r="A14" s="21"/>
      <c r="B14" s="66"/>
      <c r="C14" s="69"/>
      <c r="D14" s="72"/>
      <c r="E14" s="23" t="s">
        <v>102</v>
      </c>
      <c r="F14" s="38">
        <f>IF(AND(F11="",F12="",F13=""),"",IF(AND(F11&gt;0,F12&gt;0),(F11+F12+$D$11+$D$12),IF(AND(F11&gt;0,F13&gt;0),(F11+F13+$D$11+$D$13),IF(AND(F12&gt;0,F13&gt;0),(F12+F13+$D$12+$D$13),))))</f>
        <v>415</v>
      </c>
      <c r="G14" s="38">
        <f t="shared" ref="G14:J14" si="7">IF(AND(G11="",G12="",G13=""),"",IF(AND(G11&gt;0,G12&gt;0),(G11+G12+$D$11+$D$12),IF(AND(G11&gt;0,G13&gt;0),(G11+G13+$D$11+$D$13),IF(AND(G12&gt;0,G13&gt;0),(G12+G13+$D$12+$D$13),))))</f>
        <v>362</v>
      </c>
      <c r="H14" s="38">
        <f t="shared" si="7"/>
        <v>388</v>
      </c>
      <c r="I14" s="38">
        <f>IF(AND(I11="",I12="",I13=""),"",IF(AND(I11&gt;0,I12&gt;0),(I11+I12+$D$11+$D$12),IF(AND(I11&gt;0,I13&gt;0),(I11+I13+$D$11+$D$13),IF(AND(I12&gt;0,I13&gt;0),(I12+I13+$D$12+$D$13),))))</f>
        <v>337</v>
      </c>
      <c r="J14" s="38">
        <f t="shared" si="7"/>
        <v>350</v>
      </c>
      <c r="K14" s="38">
        <f>IF(AND(K11="",K12="",K13=""),"",IF(AND(K11&gt;0,K12&gt;0),(K11+K12+$D$11+$D$12),IF(AND(K11&gt;0,K13&gt;0),(K11+K13+$D$11+$D$13),IF(AND(K12&gt;0,K13&gt;0),(K12+K13+$D$12+$D$13),))))</f>
        <v>355</v>
      </c>
      <c r="L14" s="27">
        <f>IF(AND(P11=0,P12=0,P13=0),"",SUM(L11:L13))</f>
        <v>2207</v>
      </c>
      <c r="M14" s="22"/>
      <c r="N14" s="22"/>
      <c r="O14" s="22"/>
    </row>
    <row r="15" spans="1:17">
      <c r="A15" s="21"/>
      <c r="B15" s="66"/>
      <c r="C15" s="69"/>
      <c r="D15" s="72"/>
      <c r="E15" s="23" t="s">
        <v>104</v>
      </c>
      <c r="F15" s="19">
        <f>IF(F14="","",IF(F5&gt;F14,0,IF(F5&lt;F14,20,IF(F5=F14,10,))))</f>
        <v>20</v>
      </c>
      <c r="G15" s="19">
        <f t="shared" ref="G15:K15" si="8">IF(G14="","",IF(G5&gt;G14,0,IF(G5&lt;G14,20,IF(G5=G14,10,))))</f>
        <v>20</v>
      </c>
      <c r="H15" s="19">
        <f t="shared" si="8"/>
        <v>20</v>
      </c>
      <c r="I15" s="19">
        <f t="shared" si="8"/>
        <v>0</v>
      </c>
      <c r="J15" s="19">
        <f t="shared" si="8"/>
        <v>0</v>
      </c>
      <c r="K15" s="19">
        <f t="shared" si="8"/>
        <v>20</v>
      </c>
      <c r="L15" s="19">
        <f>IF(L14="","",IF(L5&gt;L14,0,IF(L5&lt;L14,50,IF(L5=L14,25,))))</f>
        <v>50</v>
      </c>
      <c r="M15" s="22"/>
      <c r="N15" s="22"/>
      <c r="O15" s="22"/>
    </row>
    <row r="16" spans="1:17">
      <c r="A16" s="21"/>
      <c r="B16" s="66"/>
      <c r="C16" s="69"/>
      <c r="D16" s="7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7">
      <c r="A17" s="21"/>
      <c r="B17" s="66"/>
      <c r="C17" s="69"/>
      <c r="D17" s="72"/>
      <c r="F17" s="22"/>
      <c r="G17" s="21"/>
      <c r="H17" s="21"/>
      <c r="I17" s="21"/>
      <c r="J17" s="21"/>
      <c r="K17" s="21"/>
      <c r="L17" s="22"/>
      <c r="M17" s="22"/>
      <c r="N17" s="22"/>
      <c r="O17" s="22"/>
    </row>
    <row r="18" spans="1:17">
      <c r="F18" s="18"/>
    </row>
    <row r="19" spans="1:17" ht="22">
      <c r="B19" s="65" t="s">
        <v>1</v>
      </c>
      <c r="C19" s="68" t="s">
        <v>3</v>
      </c>
      <c r="D19" s="71" t="s">
        <v>4</v>
      </c>
      <c r="F19" s="17" t="s">
        <v>96</v>
      </c>
      <c r="G19" s="17" t="s">
        <v>97</v>
      </c>
      <c r="H19" s="17" t="s">
        <v>98</v>
      </c>
      <c r="I19" s="17" t="s">
        <v>99</v>
      </c>
      <c r="J19" s="17" t="s">
        <v>100</v>
      </c>
      <c r="K19" s="17" t="s">
        <v>101</v>
      </c>
      <c r="L19" s="17" t="s">
        <v>102</v>
      </c>
      <c r="M19" s="17" t="s">
        <v>103</v>
      </c>
      <c r="N19" s="17" t="s">
        <v>104</v>
      </c>
      <c r="O19" s="17" t="s">
        <v>105</v>
      </c>
      <c r="P19" s="31" t="s">
        <v>106</v>
      </c>
      <c r="Q19" s="17" t="s">
        <v>107</v>
      </c>
    </row>
    <row r="20" spans="1:17">
      <c r="A20" s="74" t="s">
        <v>90</v>
      </c>
      <c r="B20" s="64" t="str">
        <f>Einteilung!Z47</f>
        <v>Kalt</v>
      </c>
      <c r="C20" s="64" t="str">
        <f>Einteilung!AA47</f>
        <v>Angela</v>
      </c>
      <c r="D20" s="64">
        <f>Einteilung!AB47</f>
        <v>19</v>
      </c>
      <c r="F20" s="19">
        <v>134</v>
      </c>
      <c r="G20" s="19">
        <v>148</v>
      </c>
      <c r="H20" s="19">
        <v>159</v>
      </c>
      <c r="I20" s="19">
        <v>151</v>
      </c>
      <c r="J20" s="19">
        <v>189</v>
      </c>
      <c r="K20" s="19">
        <v>143</v>
      </c>
      <c r="L20" s="19">
        <f>IF(P20=0,"",SUM(F20:K20)+(P20*D20))</f>
        <v>1038</v>
      </c>
      <c r="M20" s="36">
        <f>IF(P20=0,"",L20/P20)</f>
        <v>173</v>
      </c>
      <c r="N20" s="96">
        <f>IF(OR(P20&gt;0,P21&gt;0,P22&gt;0),SUM(F24:L24),"")</f>
        <v>40</v>
      </c>
      <c r="O20" s="96">
        <f>IF(OR(P20&gt;0,P21&gt;0,P22&gt;0),L23+N20,"")</f>
        <v>2095</v>
      </c>
      <c r="P20" s="19">
        <f>COUNTIF(F20:K20,"&gt;0")</f>
        <v>6</v>
      </c>
      <c r="Q20" s="95">
        <f>IF(AND(P20=0,P21=0,P22=0),"",O20/(SUM(P20:P22)))</f>
        <v>174.58333333333334</v>
      </c>
    </row>
    <row r="21" spans="1:17">
      <c r="A21" s="75" t="str">
        <f>Einteilung!Y69</f>
        <v>Tornados 2</v>
      </c>
      <c r="B21" s="64" t="str">
        <f>Einteilung!Z48</f>
        <v>Zeberli</v>
      </c>
      <c r="C21" s="64" t="str">
        <f>Einteilung!AA48</f>
        <v>Jacqueline</v>
      </c>
      <c r="D21" s="64">
        <f>Einteilung!AB48</f>
        <v>34</v>
      </c>
      <c r="F21" s="19"/>
      <c r="G21" s="19"/>
      <c r="H21" s="19"/>
      <c r="I21" s="19"/>
      <c r="J21" s="19"/>
      <c r="K21" s="19"/>
      <c r="L21" s="19" t="str">
        <f t="shared" ref="L21:L22" si="9">IF(P21=0,"",SUM(F21:K21)+(P21*D21))</f>
        <v/>
      </c>
      <c r="M21" s="36" t="str">
        <f t="shared" ref="M21:M22" si="10">IF(P21=0,"",L21/P21)</f>
        <v/>
      </c>
      <c r="N21" s="97"/>
      <c r="O21" s="97"/>
      <c r="P21" s="19">
        <f t="shared" ref="P21:P22" si="11">COUNTIF(F21:K21,"&gt;0")</f>
        <v>0</v>
      </c>
      <c r="Q21" s="95"/>
    </row>
    <row r="22" spans="1:17" ht="15" thickBot="1">
      <c r="A22" s="20"/>
      <c r="B22" s="64" t="str">
        <f>Einteilung!Z49</f>
        <v>Bächler</v>
      </c>
      <c r="C22" s="64" t="str">
        <f>Einteilung!AA49</f>
        <v>Sandro</v>
      </c>
      <c r="D22" s="64">
        <f>Einteilung!AB49</f>
        <v>20</v>
      </c>
      <c r="F22" s="25">
        <v>142</v>
      </c>
      <c r="G22" s="25">
        <v>126</v>
      </c>
      <c r="H22" s="25">
        <v>160</v>
      </c>
      <c r="I22" s="25">
        <v>152</v>
      </c>
      <c r="J22" s="25">
        <v>176</v>
      </c>
      <c r="K22" s="25">
        <v>141</v>
      </c>
      <c r="L22" s="19">
        <f t="shared" si="9"/>
        <v>1017</v>
      </c>
      <c r="M22" s="36">
        <f t="shared" si="10"/>
        <v>169.5</v>
      </c>
      <c r="N22" s="98"/>
      <c r="O22" s="98"/>
      <c r="P22" s="19">
        <f t="shared" si="11"/>
        <v>6</v>
      </c>
      <c r="Q22" s="95"/>
    </row>
    <row r="23" spans="1:17" ht="15" thickTop="1">
      <c r="A23" s="21"/>
      <c r="B23" s="66"/>
      <c r="C23" s="69"/>
      <c r="D23" s="72"/>
      <c r="E23" s="23" t="s">
        <v>102</v>
      </c>
      <c r="F23" s="38">
        <f>IF(AND(F20="",F21="",F22=""),"",IF(AND(F20&gt;0,F21&gt;0),(F20+F21+$D$20+$D$21),IF(AND(F20&gt;0,F22&gt;0),(F20+F22+$D$20+$D$22),IF(AND(F21&gt;0,F22&gt;0),(F21+F22+$D$21+$D$22)))))</f>
        <v>315</v>
      </c>
      <c r="G23" s="38">
        <f t="shared" ref="G23:K23" si="12">IF(AND(G20="",G21="",G22=""),"",IF(AND(G20&gt;0,G21&gt;0),(G20+G21+$D$20+$D$21),IF(AND(G20&gt;0,G22&gt;0),(G20+G22+$D$20+$D$22),IF(AND(G21&gt;0,G22&gt;0),(G21+G22+$D$21+$D$22)))))</f>
        <v>313</v>
      </c>
      <c r="H23" s="38">
        <f t="shared" si="12"/>
        <v>358</v>
      </c>
      <c r="I23" s="38">
        <f t="shared" si="12"/>
        <v>342</v>
      </c>
      <c r="J23" s="38">
        <f t="shared" si="12"/>
        <v>404</v>
      </c>
      <c r="K23" s="38">
        <f t="shared" si="12"/>
        <v>323</v>
      </c>
      <c r="L23" s="27">
        <f>IF(AND(P20=0,P21=0,P22=0),"",SUM(L20:L22))</f>
        <v>2055</v>
      </c>
      <c r="M23" s="22"/>
      <c r="N23" s="22"/>
      <c r="O23" s="22"/>
    </row>
    <row r="24" spans="1:17">
      <c r="A24" s="21"/>
      <c r="B24" s="66"/>
      <c r="C24" s="69"/>
      <c r="D24" s="72"/>
      <c r="E24" s="23" t="s">
        <v>104</v>
      </c>
      <c r="F24" s="19">
        <f>IF(F23="","",IF(F23&gt;F32,20,IF(F23&lt;F32,0,IF(F23=F32,10,))))</f>
        <v>0</v>
      </c>
      <c r="G24" s="19">
        <f t="shared" ref="G24:K24" si="13">IF(G23="","",IF(G23&gt;G32,20,IF(G23&lt;G32,0,IF(G23=G32,10,))))</f>
        <v>0</v>
      </c>
      <c r="H24" s="19">
        <f t="shared" si="13"/>
        <v>20</v>
      </c>
      <c r="I24" s="19">
        <f t="shared" si="13"/>
        <v>0</v>
      </c>
      <c r="J24" s="19">
        <f>IF(J23="","",IF(J23&gt;J32,20,IF(J23&lt;J32,0,IF(J23=J32,10,))))</f>
        <v>20</v>
      </c>
      <c r="K24" s="19">
        <f t="shared" si="13"/>
        <v>0</v>
      </c>
      <c r="L24" s="19">
        <f>IF(L23="","",IF(L23&gt;L32,50,IF(L23&lt;L32,0,IF(L23=L32,25,))))</f>
        <v>0</v>
      </c>
      <c r="M24" s="22"/>
      <c r="N24" s="22"/>
      <c r="O24" s="22"/>
    </row>
    <row r="25" spans="1:17">
      <c r="A25" s="21"/>
      <c r="B25" s="66"/>
      <c r="C25" s="69"/>
      <c r="D25" s="72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4"/>
    </row>
    <row r="26" spans="1:17">
      <c r="A26" s="21"/>
      <c r="B26" s="66"/>
      <c r="C26" s="69"/>
      <c r="D26" s="72"/>
      <c r="F26" s="22"/>
      <c r="G26" s="21"/>
      <c r="H26" s="21"/>
      <c r="I26" s="21"/>
      <c r="J26" s="21"/>
      <c r="K26" s="21"/>
      <c r="L26" s="22"/>
      <c r="M26" s="22"/>
      <c r="N26" s="22"/>
      <c r="O26" s="22"/>
      <c r="P26" s="22"/>
      <c r="Q26" s="34"/>
    </row>
    <row r="27" spans="1:17">
      <c r="F27" s="18"/>
    </row>
    <row r="28" spans="1:17" ht="22">
      <c r="B28" s="65" t="s">
        <v>1</v>
      </c>
      <c r="C28" s="68" t="s">
        <v>3</v>
      </c>
      <c r="D28" s="71" t="s">
        <v>4</v>
      </c>
      <c r="F28" s="17" t="s">
        <v>96</v>
      </c>
      <c r="G28" s="17" t="s">
        <v>97</v>
      </c>
      <c r="H28" s="17" t="s">
        <v>98</v>
      </c>
      <c r="I28" s="17" t="s">
        <v>99</v>
      </c>
      <c r="J28" s="17" t="s">
        <v>100</v>
      </c>
      <c r="K28" s="17" t="s">
        <v>101</v>
      </c>
      <c r="L28" s="17" t="s">
        <v>102</v>
      </c>
      <c r="M28" s="17" t="s">
        <v>103</v>
      </c>
      <c r="N28" s="17" t="s">
        <v>104</v>
      </c>
      <c r="O28" s="17" t="s">
        <v>105</v>
      </c>
      <c r="P28" s="31" t="s">
        <v>106</v>
      </c>
      <c r="Q28" s="17" t="s">
        <v>107</v>
      </c>
    </row>
    <row r="29" spans="1:17">
      <c r="A29" s="74" t="s">
        <v>91</v>
      </c>
      <c r="B29" s="64" t="str">
        <f>Einteilung!Z50</f>
        <v>Unternährer</v>
      </c>
      <c r="C29" s="64" t="str">
        <f>Einteilung!AA50</f>
        <v>Peter</v>
      </c>
      <c r="D29" s="64">
        <f>Einteilung!AB50</f>
        <v>18</v>
      </c>
      <c r="F29" s="19">
        <v>189</v>
      </c>
      <c r="G29" s="19">
        <v>172</v>
      </c>
      <c r="H29" s="19">
        <v>138</v>
      </c>
      <c r="I29" s="19"/>
      <c r="J29" s="19"/>
      <c r="K29" s="19"/>
      <c r="L29" s="19">
        <f>IF(P29=0,"",SUM(F29:K29)+(P29*D29))</f>
        <v>553</v>
      </c>
      <c r="M29" s="19">
        <f>IF(P29=0,"",L29/P29)</f>
        <v>184.33333333333334</v>
      </c>
      <c r="N29" s="96">
        <f>IF(OR(P29&gt;0,P30&gt;0,P31&gt;0),SUM(F33:L33),"")</f>
        <v>130</v>
      </c>
      <c r="O29" s="96">
        <f>IF(OR(P29&gt;0,P30&gt;0,P31&gt;0),L32+N29,"")</f>
        <v>2326</v>
      </c>
      <c r="P29" s="19">
        <f>COUNTIF(F29:K29,"&gt;0")</f>
        <v>3</v>
      </c>
      <c r="Q29" s="95">
        <f>IF(AND(P29=0,P30=0,P31=0),"",O29/(SUM(P29:P31)))</f>
        <v>193.83333333333334</v>
      </c>
    </row>
    <row r="30" spans="1:17">
      <c r="A30" s="75" t="str">
        <f>Einteilung!Y70</f>
        <v>Tornados 1</v>
      </c>
      <c r="B30" s="64" t="str">
        <f>Einteilung!Z51</f>
        <v>Seiler</v>
      </c>
      <c r="C30" s="64" t="str">
        <f>Einteilung!AA51</f>
        <v>Franz</v>
      </c>
      <c r="D30" s="64">
        <f>Einteilung!AB51</f>
        <v>12</v>
      </c>
      <c r="F30" s="19">
        <v>190</v>
      </c>
      <c r="G30" s="19">
        <v>154</v>
      </c>
      <c r="H30" s="19">
        <v>161</v>
      </c>
      <c r="I30" s="19">
        <v>165</v>
      </c>
      <c r="J30" s="19">
        <v>163</v>
      </c>
      <c r="K30" s="19">
        <v>175</v>
      </c>
      <c r="L30" s="19">
        <f>IF(P30=0,"",SUM(F30:K30)+(P30*D30))</f>
        <v>1080</v>
      </c>
      <c r="M30" s="19">
        <f t="shared" ref="M30:M31" si="14">IF(P30=0,"",L30/P30)</f>
        <v>180</v>
      </c>
      <c r="N30" s="97"/>
      <c r="O30" s="97"/>
      <c r="P30" s="19">
        <f t="shared" ref="P30:P31" si="15">COUNTIF(F30:K30,"&gt;0")</f>
        <v>6</v>
      </c>
      <c r="Q30" s="95"/>
    </row>
    <row r="31" spans="1:17" ht="15" thickBot="1">
      <c r="A31" s="20"/>
      <c r="B31" s="64" t="str">
        <f>Einteilung!Z52</f>
        <v>Hutter</v>
      </c>
      <c r="C31" s="64" t="str">
        <f>Einteilung!AA52</f>
        <v>Marcel</v>
      </c>
      <c r="D31" s="64">
        <f>Einteilung!AB52</f>
        <v>9</v>
      </c>
      <c r="F31" s="25"/>
      <c r="G31" s="25"/>
      <c r="H31" s="25"/>
      <c r="I31" s="25">
        <v>167</v>
      </c>
      <c r="J31" s="25">
        <v>178</v>
      </c>
      <c r="K31" s="25">
        <v>191</v>
      </c>
      <c r="L31" s="37">
        <f>IF(P31=0,"",SUM(F31:K31)+(P31*D31))</f>
        <v>563</v>
      </c>
      <c r="M31" s="19">
        <f t="shared" si="14"/>
        <v>187.66666666666666</v>
      </c>
      <c r="N31" s="98"/>
      <c r="O31" s="98"/>
      <c r="P31" s="19">
        <f t="shared" si="15"/>
        <v>3</v>
      </c>
      <c r="Q31" s="95"/>
    </row>
    <row r="32" spans="1:17" ht="15" thickTop="1">
      <c r="A32" s="21"/>
      <c r="B32" s="66"/>
      <c r="C32" s="69"/>
      <c r="D32" s="72"/>
      <c r="E32" s="23" t="s">
        <v>102</v>
      </c>
      <c r="F32" s="38">
        <f>IF(AND(F29="",F30="",F31=""),"",IF(AND(F29&gt;0,F30&gt;0),(F29+F30+$D$29+$D$30),IF(AND(F29&gt;0,F31&gt;0),(F29+F31+$D$29+$D$31),IF(AND(F30&gt;0,F31&gt;0),(F30+F31+$D$30+$D$31),))))</f>
        <v>409</v>
      </c>
      <c r="G32" s="38">
        <f t="shared" ref="G32:K32" si="16">IF(AND(G29="",G30="",G31=""),"",IF(AND(G29&gt;0,G30&gt;0),(G29+G30+$D$29+$D$30),IF(AND(G29&gt;0,G31&gt;0),(G29+G31+$D$29+$D$31),IF(AND(G30&gt;0,G31&gt;0),(G30+G31+$D$30+$D$31),))))</f>
        <v>356</v>
      </c>
      <c r="H32" s="38">
        <f t="shared" si="16"/>
        <v>329</v>
      </c>
      <c r="I32" s="38">
        <f t="shared" si="16"/>
        <v>353</v>
      </c>
      <c r="J32" s="38">
        <f t="shared" si="16"/>
        <v>362</v>
      </c>
      <c r="K32" s="38">
        <f t="shared" si="16"/>
        <v>387</v>
      </c>
      <c r="L32" s="27">
        <f>IF(AND(P29=0,P30=0,P31=0),"",SUM(L29:L31))</f>
        <v>2196</v>
      </c>
      <c r="M32" s="22"/>
      <c r="N32" s="22"/>
      <c r="O32" s="22"/>
    </row>
    <row r="33" spans="1:17">
      <c r="A33" s="21"/>
      <c r="B33" s="66"/>
      <c r="C33" s="69"/>
      <c r="D33" s="72"/>
      <c r="E33" s="23" t="s">
        <v>104</v>
      </c>
      <c r="F33" s="19">
        <f>IF(F32="","",IF(F23&gt;F32,0,IF(F23&lt;F32,20,IF(F23=F32,10,))))</f>
        <v>20</v>
      </c>
      <c r="G33" s="19">
        <f t="shared" ref="G33:K33" si="17">IF(G32="","",IF(G23&gt;G32,0,IF(G23&lt;G32,20,IF(G23=G32,10,))))</f>
        <v>20</v>
      </c>
      <c r="H33" s="19">
        <f t="shared" si="17"/>
        <v>0</v>
      </c>
      <c r="I33" s="19">
        <f>IF(I32="","",IF(I23&gt;I32,0,IF(I23&lt;I32,20,IF(I23=I32,10,))))</f>
        <v>20</v>
      </c>
      <c r="J33" s="19">
        <f t="shared" si="17"/>
        <v>0</v>
      </c>
      <c r="K33" s="19">
        <f t="shared" si="17"/>
        <v>20</v>
      </c>
      <c r="L33" s="19">
        <f>IF(L32="","",IF(L23&gt;L32,0,IF(L23&lt;L32,50,IF(L23=L32,25,))))</f>
        <v>50</v>
      </c>
      <c r="M33" s="22"/>
      <c r="N33" s="22"/>
      <c r="O33" s="22"/>
    </row>
    <row r="34" spans="1:17">
      <c r="A34" s="21"/>
      <c r="B34" s="66"/>
      <c r="C34" s="69"/>
      <c r="D34" s="72"/>
      <c r="F34" s="22"/>
      <c r="G34" s="21"/>
      <c r="H34" s="21"/>
      <c r="I34" s="21"/>
      <c r="J34" s="21"/>
      <c r="K34" s="21"/>
      <c r="L34" s="22"/>
      <c r="M34" s="22"/>
      <c r="N34" s="22"/>
      <c r="O34" s="22"/>
      <c r="P34" s="22"/>
      <c r="Q34" s="34"/>
    </row>
    <row r="35" spans="1:17">
      <c r="F35" s="18"/>
    </row>
    <row r="36" spans="1:17" ht="22">
      <c r="B36" s="65" t="s">
        <v>1</v>
      </c>
      <c r="C36" s="68" t="s">
        <v>3</v>
      </c>
      <c r="D36" s="71" t="s">
        <v>4</v>
      </c>
      <c r="F36" s="17" t="s">
        <v>96</v>
      </c>
      <c r="G36" s="17" t="s">
        <v>97</v>
      </c>
      <c r="H36" s="17" t="s">
        <v>98</v>
      </c>
      <c r="I36" s="17" t="s">
        <v>99</v>
      </c>
      <c r="J36" s="17" t="s">
        <v>100</v>
      </c>
      <c r="K36" s="17" t="s">
        <v>101</v>
      </c>
      <c r="L36" s="17" t="s">
        <v>102</v>
      </c>
      <c r="M36" s="17" t="s">
        <v>103</v>
      </c>
      <c r="N36" s="17" t="s">
        <v>104</v>
      </c>
      <c r="O36" s="17" t="s">
        <v>105</v>
      </c>
      <c r="P36" s="31" t="s">
        <v>106</v>
      </c>
      <c r="Q36" s="17" t="s">
        <v>107</v>
      </c>
    </row>
    <row r="37" spans="1:17">
      <c r="A37" s="74" t="s">
        <v>92</v>
      </c>
      <c r="B37" s="64" t="str">
        <f>Einteilung!Z53</f>
        <v/>
      </c>
      <c r="C37" s="64" t="str">
        <f>Einteilung!AA53</f>
        <v/>
      </c>
      <c r="D37" s="64" t="str">
        <f>Einteilung!AB53</f>
        <v/>
      </c>
      <c r="F37" s="19"/>
      <c r="G37" s="19"/>
      <c r="H37" s="19"/>
      <c r="I37" s="19"/>
      <c r="J37" s="19"/>
      <c r="K37" s="19"/>
      <c r="L37" s="19" t="str">
        <f>IF(P37=0,"",SUM(F37:K37)+(P37*D37))</f>
        <v/>
      </c>
      <c r="M37" s="36" t="str">
        <f>IF(P37=0,"",L37/P37)</f>
        <v/>
      </c>
      <c r="N37" s="96" t="str">
        <f>IF(OR(P37&gt;0,P38&gt;0,P39&gt;0),SUM(F41:L41),"")</f>
        <v/>
      </c>
      <c r="O37" s="96" t="str">
        <f>IF(OR(P37&gt;0,P38&gt;0,P39&gt;0),L40+N37,"")</f>
        <v/>
      </c>
      <c r="P37" s="19">
        <f>COUNTIF(F37:K37,"&gt;0")</f>
        <v>0</v>
      </c>
      <c r="Q37" s="95" t="str">
        <f>IF(AND(P37=0,P38=0,P39=0),"",O37/(SUM(P37:P39)))</f>
        <v/>
      </c>
    </row>
    <row r="38" spans="1:17">
      <c r="A38" s="75" t="str">
        <f>Einteilung!Y71</f>
        <v/>
      </c>
      <c r="B38" s="64" t="str">
        <f>Einteilung!Z54</f>
        <v/>
      </c>
      <c r="C38" s="64" t="str">
        <f>Einteilung!AA54</f>
        <v/>
      </c>
      <c r="D38" s="64" t="str">
        <f>Einteilung!AB54</f>
        <v/>
      </c>
      <c r="F38" s="19"/>
      <c r="G38" s="19"/>
      <c r="H38" s="19"/>
      <c r="I38" s="19"/>
      <c r="J38" s="19"/>
      <c r="K38" s="19"/>
      <c r="L38" s="19" t="str">
        <f t="shared" ref="L38:L39" si="18">IF(P38=0,"",SUM(F38:K38)+(P38*D38))</f>
        <v/>
      </c>
      <c r="M38" s="36" t="str">
        <f t="shared" ref="M38:M39" si="19">IF(P38=0,"",L38/P38)</f>
        <v/>
      </c>
      <c r="N38" s="97"/>
      <c r="O38" s="97"/>
      <c r="P38" s="19">
        <f t="shared" ref="P38:P39" si="20">COUNTIF(F38:K38,"&gt;0")</f>
        <v>0</v>
      </c>
      <c r="Q38" s="95"/>
    </row>
    <row r="39" spans="1:17" ht="15" thickBot="1">
      <c r="A39" s="20"/>
      <c r="B39" s="64" t="str">
        <f>Einteilung!Z55</f>
        <v/>
      </c>
      <c r="C39" s="64" t="str">
        <f>Einteilung!AA55</f>
        <v/>
      </c>
      <c r="D39" s="64" t="str">
        <f>Einteilung!AB55</f>
        <v/>
      </c>
      <c r="F39" s="25"/>
      <c r="G39" s="25"/>
      <c r="H39" s="25"/>
      <c r="I39" s="25"/>
      <c r="J39" s="25"/>
      <c r="K39" s="25"/>
      <c r="L39" s="19" t="str">
        <f t="shared" si="18"/>
        <v/>
      </c>
      <c r="M39" s="36" t="str">
        <f t="shared" si="19"/>
        <v/>
      </c>
      <c r="N39" s="98"/>
      <c r="O39" s="98"/>
      <c r="P39" s="19">
        <f t="shared" si="20"/>
        <v>0</v>
      </c>
      <c r="Q39" s="95"/>
    </row>
    <row r="40" spans="1:17" ht="15" thickTop="1">
      <c r="A40" s="21"/>
      <c r="B40" s="66"/>
      <c r="C40" s="69"/>
      <c r="D40" s="72"/>
      <c r="E40" s="23" t="s">
        <v>102</v>
      </c>
      <c r="F40" s="38" t="str">
        <f>IF(AND(F37="",F38="",F39=""),"",IF(AND(F37&gt;0,F38&gt;0),(F37+F38+$D$37+$D$38),IF(AND(F37&gt;0,F39&gt;0),(F37+F39+$D$37+$D$39),IF(AND(F38&gt;0,F39&gt;0),(F38+F39+$D$38+$D$39)))))</f>
        <v/>
      </c>
      <c r="G40" s="38" t="str">
        <f t="shared" ref="G40:K40" si="21">IF(AND(G37="",G38="",G39=""),"",IF(AND(G37&gt;0,G38&gt;0),(G37+G38+$D$37+$D$38),IF(AND(G37&gt;0,G39&gt;0),(G37+G39+$D$37+$D$39),IF(AND(G38&gt;0,G39&gt;0),(G38+G39+$D$38+$D$39)))))</f>
        <v/>
      </c>
      <c r="H40" s="38" t="str">
        <f t="shared" si="21"/>
        <v/>
      </c>
      <c r="I40" s="38" t="str">
        <f t="shared" si="21"/>
        <v/>
      </c>
      <c r="J40" s="38" t="str">
        <f t="shared" si="21"/>
        <v/>
      </c>
      <c r="K40" s="38" t="str">
        <f t="shared" si="21"/>
        <v/>
      </c>
      <c r="L40" s="27" t="str">
        <f>IF(AND(P37=0,P38=0,P39=0),"",SUM(L37:L39))</f>
        <v/>
      </c>
      <c r="M40" s="22"/>
      <c r="N40" s="22"/>
      <c r="O40" s="22"/>
    </row>
    <row r="41" spans="1:17">
      <c r="A41" s="21"/>
      <c r="B41" s="66"/>
      <c r="C41" s="69"/>
      <c r="D41" s="72"/>
      <c r="E41" s="23" t="s">
        <v>104</v>
      </c>
      <c r="F41" s="19" t="str">
        <f>IF(F40="","",IF(F40&gt;F49,20,IF(F40&lt;F49,0,IF(F40=F49,10,))))</f>
        <v/>
      </c>
      <c r="G41" s="19" t="str">
        <f t="shared" ref="G41:I41" si="22">IF(G40="","",IF(G40&gt;G49,20,IF(G40&lt;G49,0,IF(G40=G49,10,))))</f>
        <v/>
      </c>
      <c r="H41" s="19" t="str">
        <f t="shared" si="22"/>
        <v/>
      </c>
      <c r="I41" s="19" t="str">
        <f t="shared" si="22"/>
        <v/>
      </c>
      <c r="J41" s="19" t="str">
        <f>IF(J40="","",IF(J40&gt;J49,20,IF(J40&lt;J49,0,IF(J40=J49,10,))))</f>
        <v/>
      </c>
      <c r="K41" s="19" t="str">
        <f t="shared" ref="K41" si="23">IF(K40="","",IF(K40&gt;K49,20,IF(K40&lt;K49,0,IF(K40=K49,10,))))</f>
        <v/>
      </c>
      <c r="L41" s="19" t="str">
        <f>IF(L40="","",IF(L40&gt;L49,50,IF(L40&lt;L49,0,IF(L40=L49,25,))))</f>
        <v/>
      </c>
      <c r="M41" s="22"/>
      <c r="N41" s="22"/>
      <c r="O41" s="22"/>
    </row>
    <row r="42" spans="1:17">
      <c r="A42" s="21"/>
      <c r="B42" s="66"/>
      <c r="C42" s="69"/>
      <c r="D42" s="72"/>
      <c r="F42" s="22"/>
      <c r="G42" s="21"/>
      <c r="H42" s="21"/>
      <c r="I42" s="21"/>
      <c r="J42" s="21"/>
      <c r="K42" s="21"/>
      <c r="L42" s="22"/>
      <c r="M42" s="22"/>
      <c r="N42" s="22"/>
      <c r="O42" s="22"/>
      <c r="P42" s="22"/>
      <c r="Q42" s="34"/>
    </row>
    <row r="43" spans="1:17">
      <c r="A43" s="21"/>
      <c r="B43" s="66"/>
      <c r="C43" s="69"/>
      <c r="D43" s="72"/>
      <c r="F43" s="22"/>
      <c r="G43" s="21"/>
      <c r="H43" s="21"/>
      <c r="I43" s="21"/>
      <c r="J43" s="21"/>
      <c r="K43" s="21"/>
      <c r="L43" s="22"/>
      <c r="M43" s="22"/>
      <c r="N43" s="22"/>
      <c r="O43" s="22"/>
      <c r="P43" s="22"/>
      <c r="Q43" s="34"/>
    </row>
    <row r="44" spans="1:17">
      <c r="F44" s="18"/>
    </row>
    <row r="45" spans="1:17" ht="22">
      <c r="B45" s="65" t="s">
        <v>1</v>
      </c>
      <c r="C45" s="68" t="s">
        <v>3</v>
      </c>
      <c r="D45" s="71" t="s">
        <v>4</v>
      </c>
      <c r="F45" s="17" t="s">
        <v>96</v>
      </c>
      <c r="G45" s="17" t="s">
        <v>97</v>
      </c>
      <c r="H45" s="17" t="s">
        <v>98</v>
      </c>
      <c r="I45" s="17" t="s">
        <v>99</v>
      </c>
      <c r="J45" s="17" t="s">
        <v>100</v>
      </c>
      <c r="K45" s="17" t="s">
        <v>101</v>
      </c>
      <c r="L45" s="17" t="s">
        <v>102</v>
      </c>
      <c r="M45" s="17" t="s">
        <v>103</v>
      </c>
      <c r="N45" s="17" t="s">
        <v>104</v>
      </c>
      <c r="O45" s="17" t="s">
        <v>105</v>
      </c>
      <c r="P45" s="31" t="s">
        <v>106</v>
      </c>
      <c r="Q45" s="17" t="s">
        <v>107</v>
      </c>
    </row>
    <row r="46" spans="1:17">
      <c r="A46" s="74" t="s">
        <v>93</v>
      </c>
      <c r="B46" s="64" t="str">
        <f>Einteilung!Z56</f>
        <v/>
      </c>
      <c r="C46" s="64" t="str">
        <f>Einteilung!AA56</f>
        <v/>
      </c>
      <c r="D46" s="64" t="str">
        <f>Einteilung!AB56</f>
        <v/>
      </c>
      <c r="F46" s="19"/>
      <c r="G46" s="19"/>
      <c r="H46" s="19"/>
      <c r="I46" s="19"/>
      <c r="J46" s="19"/>
      <c r="K46" s="19"/>
      <c r="L46" s="19" t="str">
        <f>IF(P46=0,"",SUM(F46:K46)+(P46*D46))</f>
        <v/>
      </c>
      <c r="M46" s="19" t="str">
        <f>IF(P46=0,"",L46/P46)</f>
        <v/>
      </c>
      <c r="N46" s="96" t="str">
        <f>IF(OR(P46&gt;0,P47&gt;0,P48&gt;0),SUM(F50:L50),"")</f>
        <v/>
      </c>
      <c r="O46" s="96" t="str">
        <f>IF(OR(P46&gt;0,P47&gt;0,P48&gt;0),L49+N46,"")</f>
        <v/>
      </c>
      <c r="P46" s="19">
        <f>COUNTIF(F46:K46,"&gt;0")</f>
        <v>0</v>
      </c>
      <c r="Q46" s="95" t="str">
        <f>IF(AND(P46=0,P47=0,P48=0),"",O46/(SUM(P46:P48)))</f>
        <v/>
      </c>
    </row>
    <row r="47" spans="1:17">
      <c r="A47" s="75" t="str">
        <f>Einteilung!Y72</f>
        <v/>
      </c>
      <c r="B47" s="64" t="str">
        <f>Einteilung!Z57</f>
        <v/>
      </c>
      <c r="C47" s="64" t="str">
        <f>Einteilung!AA57</f>
        <v/>
      </c>
      <c r="D47" s="64" t="str">
        <f>Einteilung!AB57</f>
        <v/>
      </c>
      <c r="F47" s="19"/>
      <c r="G47" s="19"/>
      <c r="H47" s="19"/>
      <c r="I47" s="19"/>
      <c r="J47" s="19"/>
      <c r="K47" s="19"/>
      <c r="L47" s="19" t="str">
        <f>IF(P47=0,"",SUM(F47:K47)+(P47*D47))</f>
        <v/>
      </c>
      <c r="M47" s="19" t="str">
        <f t="shared" ref="M47:M48" si="24">IF(P47=0,"",L47/P47)</f>
        <v/>
      </c>
      <c r="N47" s="97"/>
      <c r="O47" s="97"/>
      <c r="P47" s="19">
        <f t="shared" ref="P47:P48" si="25">COUNTIF(F47:K47,"&gt;0")</f>
        <v>0</v>
      </c>
      <c r="Q47" s="95"/>
    </row>
    <row r="48" spans="1:17" ht="15" thickBot="1">
      <c r="A48" s="20"/>
      <c r="B48" s="64" t="str">
        <f>Einteilung!Z58</f>
        <v/>
      </c>
      <c r="C48" s="64" t="str">
        <f>Einteilung!AA58</f>
        <v/>
      </c>
      <c r="D48" s="64" t="str">
        <f>Einteilung!AB58</f>
        <v/>
      </c>
      <c r="F48" s="25"/>
      <c r="G48" s="25"/>
      <c r="H48" s="25"/>
      <c r="I48" s="25"/>
      <c r="J48" s="25"/>
      <c r="K48" s="25"/>
      <c r="L48" s="37" t="str">
        <f>IF(P48=0,"",SUM(F48:K48)+(P48*D48))</f>
        <v/>
      </c>
      <c r="M48" s="19" t="str">
        <f t="shared" si="24"/>
        <v/>
      </c>
      <c r="N48" s="98"/>
      <c r="O48" s="98"/>
      <c r="P48" s="19">
        <f t="shared" si="25"/>
        <v>0</v>
      </c>
      <c r="Q48" s="95"/>
    </row>
    <row r="49" spans="1:17" ht="15" thickTop="1">
      <c r="A49" s="21"/>
      <c r="B49" s="66"/>
      <c r="C49" s="69"/>
      <c r="D49" s="72"/>
      <c r="E49" s="23" t="s">
        <v>102</v>
      </c>
      <c r="F49" s="38" t="str">
        <f>IF(AND(F46="",F47="",F48=""),"",IF(AND(F46&gt;0,F47&gt;0),(F46+F47+$D$46+$D$47),IF(AND(F46&gt;0,F48&gt;0),(F46+F48+$D$46+$D$48),IF(AND(F47&gt;0,F48&gt;0),(F47+F48+$D$47+$D$48),))))</f>
        <v/>
      </c>
      <c r="G49" s="38" t="str">
        <f>IF(AND(G46="",G47="",G48=""),"",IF(AND(G46&gt;0,G47&gt;0),(G46+G47+$D$46+$D$47),IF(AND(G46&gt;0,G48&gt;0),(G46+G48+$D$46+$D$48),IF(AND(G47&gt;0,G48&gt;0),(G47+G48+$D$47+$D$48),))))</f>
        <v/>
      </c>
      <c r="H49" s="38" t="str">
        <f>IF(AND(H46="",H47="",H48=""),"",IF(AND(H46&gt;0,H47&gt;0),(H46+H47+$D$46+$D$47),IF(AND(H46&gt;0,H48&gt;0),(H46+H48+$D$46+$D$48),IF(AND(H47&gt;0,H48&gt;0),(H47+H48+$D$47+$D$48),))))</f>
        <v/>
      </c>
      <c r="I49" s="38" t="str">
        <f t="shared" ref="I49:K49" si="26">IF(AND(I46="",I47="",I48=""),"",IF(AND(I46&gt;0,I47&gt;0),(I46+I47+$D$46+$D$47),IF(AND(I46&gt;0,I48&gt;0),(I46+I48+$D$46+$D$48),IF(AND(I47&gt;0,I48&gt;0),(I47+I48+$D$47+$D$48),))))</f>
        <v/>
      </c>
      <c r="J49" s="38" t="str">
        <f t="shared" si="26"/>
        <v/>
      </c>
      <c r="K49" s="38" t="str">
        <f t="shared" si="26"/>
        <v/>
      </c>
      <c r="L49" s="27" t="str">
        <f>IF(AND(P46=0,P47=0,P48=0),"",SUM(L46:L48))</f>
        <v/>
      </c>
      <c r="M49" s="22"/>
      <c r="N49" s="22"/>
      <c r="O49" s="22"/>
    </row>
    <row r="50" spans="1:17">
      <c r="A50" s="21"/>
      <c r="B50" s="66"/>
      <c r="C50" s="69"/>
      <c r="D50" s="72"/>
      <c r="E50" s="23" t="s">
        <v>104</v>
      </c>
      <c r="F50" s="19" t="str">
        <f>IF(F49="","",IF(F40&gt;F49,0,IF(F40&lt;F49,20,IF(F40=F49,10,))))</f>
        <v/>
      </c>
      <c r="G50" s="19" t="str">
        <f t="shared" ref="G50:H50" si="27">IF(G49="","",IF(G40&gt;G49,0,IF(G40&lt;G49,20,IF(G40=G49,10,))))</f>
        <v/>
      </c>
      <c r="H50" s="19" t="str">
        <f t="shared" si="27"/>
        <v/>
      </c>
      <c r="I50" s="19" t="str">
        <f>IF(I49="","",IF(I40&gt;I49,0,IF(I40&lt;I49,20,IF(I40=I49,10,))))</f>
        <v/>
      </c>
      <c r="J50" s="19" t="str">
        <f t="shared" ref="J50:K50" si="28">IF(J49="","",IF(J40&gt;J49,0,IF(J40&lt;J49,20,IF(J40=J49,10,))))</f>
        <v/>
      </c>
      <c r="K50" s="19" t="str">
        <f t="shared" si="28"/>
        <v/>
      </c>
      <c r="L50" s="19" t="str">
        <f>IF(L49="","",IF(L40&gt;L49,0,IF(L40&lt;L49,50,IF(L40=L49,25,))))</f>
        <v/>
      </c>
      <c r="M50" s="22"/>
      <c r="N50" s="22"/>
      <c r="O50" s="22"/>
    </row>
    <row r="51" spans="1:17">
      <c r="A51" s="21"/>
      <c r="B51" s="66"/>
      <c r="C51" s="69"/>
      <c r="D51" s="72"/>
      <c r="F51" s="22"/>
      <c r="G51" s="21"/>
      <c r="H51" s="21"/>
      <c r="I51" s="21"/>
      <c r="J51" s="21"/>
      <c r="K51" s="21"/>
      <c r="L51" s="22"/>
      <c r="M51" s="22"/>
      <c r="N51" s="22"/>
      <c r="O51" s="22"/>
      <c r="P51" s="22"/>
      <c r="Q51" s="34"/>
    </row>
    <row r="52" spans="1:17">
      <c r="A52" s="21"/>
      <c r="B52" s="66"/>
      <c r="C52" s="69"/>
      <c r="D52" s="72"/>
      <c r="F52" s="22"/>
      <c r="G52" s="21"/>
      <c r="H52" s="21"/>
      <c r="I52" s="21"/>
      <c r="J52" s="21"/>
      <c r="K52" s="21"/>
      <c r="L52" s="22"/>
      <c r="M52" s="22"/>
      <c r="N52" s="22"/>
      <c r="O52" s="22"/>
      <c r="P52" s="22"/>
      <c r="Q52" s="34"/>
    </row>
    <row r="53" spans="1:17">
      <c r="F53" s="18"/>
    </row>
    <row r="54" spans="1:17" ht="22">
      <c r="B54" s="65" t="s">
        <v>1</v>
      </c>
      <c r="C54" s="68" t="s">
        <v>3</v>
      </c>
      <c r="D54" s="71" t="s">
        <v>4</v>
      </c>
      <c r="F54" s="17" t="s">
        <v>96</v>
      </c>
      <c r="G54" s="17" t="s">
        <v>97</v>
      </c>
      <c r="H54" s="17" t="s">
        <v>98</v>
      </c>
      <c r="I54" s="17" t="s">
        <v>99</v>
      </c>
      <c r="J54" s="17" t="s">
        <v>100</v>
      </c>
      <c r="K54" s="17" t="s">
        <v>101</v>
      </c>
      <c r="L54" s="17" t="s">
        <v>102</v>
      </c>
      <c r="M54" s="17" t="s">
        <v>103</v>
      </c>
      <c r="N54" s="17" t="s">
        <v>104</v>
      </c>
      <c r="O54" s="17" t="s">
        <v>105</v>
      </c>
      <c r="P54" s="31" t="s">
        <v>106</v>
      </c>
      <c r="Q54" s="17" t="s">
        <v>107</v>
      </c>
    </row>
    <row r="55" spans="1:17">
      <c r="A55" s="74" t="s">
        <v>94</v>
      </c>
      <c r="B55" s="64" t="str">
        <f>Einteilung!Z59</f>
        <v/>
      </c>
      <c r="C55" s="64" t="str">
        <f>Einteilung!AA59</f>
        <v/>
      </c>
      <c r="D55" s="64" t="str">
        <f>Einteilung!AB59</f>
        <v/>
      </c>
      <c r="F55" s="19"/>
      <c r="G55" s="19"/>
      <c r="H55" s="19"/>
      <c r="I55" s="19"/>
      <c r="J55" s="19"/>
      <c r="K55" s="19"/>
      <c r="L55" s="19" t="str">
        <f>IF(P55=0,"",SUM(F55:K55)+(P55*D55))</f>
        <v/>
      </c>
      <c r="M55" s="36" t="str">
        <f>IF(P55=0,"",L55/P55)</f>
        <v/>
      </c>
      <c r="N55" s="96" t="str">
        <f>IF(OR(P55&gt;0,P56&gt;0,P57&gt;0),SUM(F59:L59),"")</f>
        <v/>
      </c>
      <c r="O55" s="96" t="str">
        <f>IF(OR(P55&gt;0,P56&gt;0,P57&gt;0),L58+N55,"")</f>
        <v/>
      </c>
      <c r="P55" s="19">
        <f>COUNTIF(F55:K55,"&gt;0")</f>
        <v>0</v>
      </c>
      <c r="Q55" s="95" t="str">
        <f>IF(AND(P55=0,P56=0,P57=0),"",O55/(SUM(P55:P57)))</f>
        <v/>
      </c>
    </row>
    <row r="56" spans="1:17">
      <c r="A56" s="75" t="str">
        <f>Einteilung!Y73</f>
        <v/>
      </c>
      <c r="B56" s="64" t="str">
        <f>Einteilung!Z60</f>
        <v/>
      </c>
      <c r="C56" s="64" t="str">
        <f>Einteilung!AA60</f>
        <v/>
      </c>
      <c r="D56" s="64" t="str">
        <f>Einteilung!AB60</f>
        <v/>
      </c>
      <c r="F56" s="19"/>
      <c r="G56" s="19"/>
      <c r="H56" s="19"/>
      <c r="I56" s="19"/>
      <c r="J56" s="19"/>
      <c r="K56" s="19"/>
      <c r="L56" s="19" t="str">
        <f t="shared" ref="L56:L57" si="29">IF(P56=0,"",SUM(F56:K56)+(P56*D56))</f>
        <v/>
      </c>
      <c r="M56" s="36" t="str">
        <f t="shared" ref="M56:M57" si="30">IF(P56=0,"",L56/P56)</f>
        <v/>
      </c>
      <c r="N56" s="97"/>
      <c r="O56" s="97"/>
      <c r="P56" s="19">
        <f t="shared" ref="P56:P57" si="31">COUNTIF(F56:K56,"&gt;0")</f>
        <v>0</v>
      </c>
      <c r="Q56" s="95"/>
    </row>
    <row r="57" spans="1:17" ht="15" thickBot="1">
      <c r="A57" s="20"/>
      <c r="B57" s="64" t="str">
        <f>Einteilung!Z61</f>
        <v/>
      </c>
      <c r="C57" s="64" t="str">
        <f>Einteilung!AA61</f>
        <v/>
      </c>
      <c r="D57" s="64" t="str">
        <f>Einteilung!AB61</f>
        <v/>
      </c>
      <c r="F57" s="25"/>
      <c r="G57" s="25"/>
      <c r="H57" s="25"/>
      <c r="I57" s="25"/>
      <c r="J57" s="25"/>
      <c r="K57" s="25"/>
      <c r="L57" s="19" t="str">
        <f t="shared" si="29"/>
        <v/>
      </c>
      <c r="M57" s="36" t="str">
        <f t="shared" si="30"/>
        <v/>
      </c>
      <c r="N57" s="98"/>
      <c r="O57" s="98"/>
      <c r="P57" s="19">
        <f t="shared" si="31"/>
        <v>0</v>
      </c>
      <c r="Q57" s="95"/>
    </row>
    <row r="58" spans="1:17" ht="15" thickTop="1">
      <c r="A58" s="21"/>
      <c r="B58" s="66"/>
      <c r="C58" s="69"/>
      <c r="D58" s="72"/>
      <c r="E58" s="23" t="s">
        <v>102</v>
      </c>
      <c r="F58" s="38" t="str">
        <f>IF(AND(F55="",F56="",F57=""),"",IF(AND(F55&gt;0,F56&gt;0),(F55+F56+$D$55+$D$56),IF(AND(F55&gt;0,F57&gt;0),(F55+F57+$D$55+$D$57),IF(AND(F56&gt;0,F57&gt;0),(F56+F57+$D$56+$D$57)))))</f>
        <v/>
      </c>
      <c r="G58" s="38" t="str">
        <f t="shared" ref="G58:K58" si="32">IF(AND(G55="",G56="",G57=""),"",IF(AND(G55&gt;0,G56&gt;0),(G55+G56+$D$55+$D$56),IF(AND(G55&gt;0,G57&gt;0),(G55+G57+$D$55+$D$57),IF(AND(G56&gt;0,G57&gt;0),(G56+G57+$D$56+$D$57)))))</f>
        <v/>
      </c>
      <c r="H58" s="38" t="str">
        <f t="shared" si="32"/>
        <v/>
      </c>
      <c r="I58" s="38" t="str">
        <f t="shared" si="32"/>
        <v/>
      </c>
      <c r="J58" s="38" t="str">
        <f t="shared" si="32"/>
        <v/>
      </c>
      <c r="K58" s="38" t="str">
        <f t="shared" si="32"/>
        <v/>
      </c>
      <c r="L58" s="27" t="str">
        <f>IF(AND(P55=0,P56=0,P57=0),"",SUM(L55:L57))</f>
        <v/>
      </c>
      <c r="M58" s="22"/>
      <c r="N58" s="22"/>
      <c r="O58" s="22"/>
    </row>
    <row r="59" spans="1:17">
      <c r="A59" s="21"/>
      <c r="B59" s="66"/>
      <c r="C59" s="69"/>
      <c r="D59" s="72"/>
      <c r="E59" s="23" t="s">
        <v>104</v>
      </c>
      <c r="F59" s="19" t="str">
        <f>IF(F58="","",IF(F58&gt;F67,20,IF(F58&lt;F67,0,IF(F58=F67,10,))))</f>
        <v/>
      </c>
      <c r="G59" s="19" t="str">
        <f t="shared" ref="G59:I59" si="33">IF(G58="","",IF(G58&gt;G67,20,IF(G58&lt;G67,0,IF(G58=G67,10,))))</f>
        <v/>
      </c>
      <c r="H59" s="19" t="str">
        <f t="shared" si="33"/>
        <v/>
      </c>
      <c r="I59" s="19" t="str">
        <f t="shared" si="33"/>
        <v/>
      </c>
      <c r="J59" s="19" t="str">
        <f>IF(J58="","",IF(J58&gt;J67,20,IF(J58&lt;J67,0,IF(J58=J67,10,))))</f>
        <v/>
      </c>
      <c r="K59" s="19" t="str">
        <f t="shared" ref="K59" si="34">IF(K58="","",IF(K58&gt;K67,20,IF(K58&lt;K67,0,IF(K58=K67,10,))))</f>
        <v/>
      </c>
      <c r="L59" s="19" t="str">
        <f>IF(L58="","",IF(L58&gt;L67,50,IF(L58&lt;L67,0,IF(L58=L67,25,))))</f>
        <v/>
      </c>
      <c r="M59" s="22"/>
      <c r="N59" s="22"/>
      <c r="O59" s="22"/>
    </row>
    <row r="60" spans="1:17">
      <c r="A60" s="21"/>
      <c r="B60" s="66"/>
      <c r="C60" s="69"/>
      <c r="D60" s="72"/>
      <c r="F60" s="22"/>
      <c r="G60" s="21"/>
      <c r="H60" s="21"/>
      <c r="I60" s="21"/>
      <c r="J60" s="21"/>
      <c r="K60" s="21"/>
      <c r="L60" s="22"/>
      <c r="M60" s="22"/>
      <c r="N60" s="22"/>
      <c r="O60" s="22"/>
      <c r="P60" s="22"/>
      <c r="Q60" s="34"/>
    </row>
    <row r="61" spans="1:17">
      <c r="A61" s="21"/>
      <c r="B61" s="66"/>
      <c r="C61" s="69"/>
      <c r="D61" s="72"/>
      <c r="F61" s="22"/>
      <c r="G61" s="21"/>
      <c r="H61" s="21"/>
      <c r="I61" s="21"/>
      <c r="J61" s="21"/>
      <c r="K61" s="21"/>
      <c r="L61" s="22"/>
      <c r="M61" s="22"/>
      <c r="N61" s="22"/>
      <c r="O61" s="22"/>
      <c r="P61" s="22"/>
      <c r="Q61" s="34"/>
    </row>
    <row r="62" spans="1:17">
      <c r="F62" s="18"/>
    </row>
    <row r="63" spans="1:17" ht="22">
      <c r="B63" s="65" t="s">
        <v>1</v>
      </c>
      <c r="C63" s="68" t="s">
        <v>3</v>
      </c>
      <c r="D63" s="71" t="s">
        <v>4</v>
      </c>
      <c r="F63" s="17" t="s">
        <v>96</v>
      </c>
      <c r="G63" s="17" t="s">
        <v>97</v>
      </c>
      <c r="H63" s="17" t="s">
        <v>98</v>
      </c>
      <c r="I63" s="17" t="s">
        <v>99</v>
      </c>
      <c r="J63" s="17" t="s">
        <v>100</v>
      </c>
      <c r="K63" s="17" t="s">
        <v>101</v>
      </c>
      <c r="L63" s="17" t="s">
        <v>102</v>
      </c>
      <c r="M63" s="17" t="s">
        <v>103</v>
      </c>
      <c r="N63" s="17" t="s">
        <v>104</v>
      </c>
      <c r="O63" s="17" t="s">
        <v>105</v>
      </c>
      <c r="P63" s="31" t="s">
        <v>106</v>
      </c>
      <c r="Q63" s="17" t="s">
        <v>107</v>
      </c>
    </row>
    <row r="64" spans="1:17">
      <c r="A64" s="74" t="s">
        <v>95</v>
      </c>
      <c r="B64" s="64" t="str">
        <f>Einteilung!Z62</f>
        <v/>
      </c>
      <c r="C64" s="64" t="str">
        <f>Einteilung!AA62</f>
        <v/>
      </c>
      <c r="D64" s="64" t="str">
        <f>Einteilung!AB62</f>
        <v/>
      </c>
      <c r="F64" s="19"/>
      <c r="G64" s="19"/>
      <c r="H64" s="19"/>
      <c r="I64" s="19"/>
      <c r="J64" s="19"/>
      <c r="K64" s="19"/>
      <c r="L64" s="19" t="str">
        <f>IF(P64=0,"",SUM(F64:K64)+(P64*D64))</f>
        <v/>
      </c>
      <c r="M64" s="19" t="str">
        <f>IF(P64=0,"",L64/P64)</f>
        <v/>
      </c>
      <c r="N64" s="96" t="str">
        <f>IF(OR(P64&gt;0,P65&gt;0,P66&gt;0),SUM(F68:L68),"")</f>
        <v/>
      </c>
      <c r="O64" s="96" t="str">
        <f>IF(OR(P64&gt;0,P65&gt;0,P66&gt;0),L67+N64,"")</f>
        <v/>
      </c>
      <c r="P64" s="19">
        <f>COUNTIF(F64:K64,"&gt;0")</f>
        <v>0</v>
      </c>
      <c r="Q64" s="95" t="str">
        <f>IF(AND(P64=0,P65=0,P66=0),"",O64/(SUM(P64:P66)))</f>
        <v/>
      </c>
    </row>
    <row r="65" spans="1:17">
      <c r="A65" s="75" t="str">
        <f>Einteilung!Y74</f>
        <v/>
      </c>
      <c r="B65" s="64" t="str">
        <f>Einteilung!Z63</f>
        <v/>
      </c>
      <c r="C65" s="64" t="str">
        <f>Einteilung!AA63</f>
        <v/>
      </c>
      <c r="D65" s="64" t="str">
        <f>Einteilung!AB63</f>
        <v/>
      </c>
      <c r="F65" s="19"/>
      <c r="G65" s="19"/>
      <c r="H65" s="19"/>
      <c r="I65" s="19"/>
      <c r="J65" s="19"/>
      <c r="K65" s="19"/>
      <c r="L65" s="19" t="str">
        <f>IF(P65=0,"",SUM(F65:K65)+(P65*D65))</f>
        <v/>
      </c>
      <c r="M65" s="19" t="str">
        <f t="shared" ref="M65:M66" si="35">IF(P65=0,"",L65/P65)</f>
        <v/>
      </c>
      <c r="N65" s="97"/>
      <c r="O65" s="97"/>
      <c r="P65" s="19">
        <f t="shared" ref="P65:P66" si="36">COUNTIF(F65:K65,"&gt;0")</f>
        <v>0</v>
      </c>
      <c r="Q65" s="95"/>
    </row>
    <row r="66" spans="1:17" ht="15" thickBot="1">
      <c r="A66" s="20"/>
      <c r="B66" s="64" t="str">
        <f>Einteilung!Z64</f>
        <v/>
      </c>
      <c r="C66" s="64" t="str">
        <f>Einteilung!AA64</f>
        <v/>
      </c>
      <c r="D66" s="64" t="str">
        <f>Einteilung!AB64</f>
        <v/>
      </c>
      <c r="F66" s="25"/>
      <c r="G66" s="25"/>
      <c r="H66" s="25"/>
      <c r="I66" s="25"/>
      <c r="J66" s="25"/>
      <c r="K66" s="25"/>
      <c r="L66" s="37" t="str">
        <f>IF(P66=0,"",SUM(F66:K66)+(P66*D66))</f>
        <v/>
      </c>
      <c r="M66" s="19" t="str">
        <f t="shared" si="35"/>
        <v/>
      </c>
      <c r="N66" s="98"/>
      <c r="O66" s="98"/>
      <c r="P66" s="19">
        <f t="shared" si="36"/>
        <v>0</v>
      </c>
      <c r="Q66" s="95"/>
    </row>
    <row r="67" spans="1:17" ht="15" thickTop="1">
      <c r="E67" s="23" t="s">
        <v>102</v>
      </c>
      <c r="F67" s="38" t="str">
        <f>IF(AND(F64="",F65="",F66=""),"",IF(AND(F64&gt;0,F65&gt;0),(F64+F65+$D$64+$D$65),IF(AND(F64&gt;0,F66&gt;0),(F64+F66+$D$64+$D$66),IF(AND(F65&gt;0,F66&gt;0),(F65+F66+$D$65+$D$66),))))</f>
        <v/>
      </c>
      <c r="G67" s="38" t="str">
        <f t="shared" ref="G67:K67" si="37">IF(AND(G64="",G65="",G66=""),"",IF(AND(G64&gt;0,G65&gt;0),(G64+G65+$D$64+$D$65),IF(AND(G64&gt;0,G66&gt;0),(G64+G66+$D$64+$D$66),IF(AND(G65&gt;0,G66&gt;0),(G65+G66+$D$65+$D$66),))))</f>
        <v/>
      </c>
      <c r="H67" s="38" t="str">
        <f t="shared" si="37"/>
        <v/>
      </c>
      <c r="I67" s="38" t="str">
        <f t="shared" si="37"/>
        <v/>
      </c>
      <c r="J67" s="38" t="str">
        <f t="shared" si="37"/>
        <v/>
      </c>
      <c r="K67" s="38" t="str">
        <f t="shared" si="37"/>
        <v/>
      </c>
      <c r="L67" s="27" t="str">
        <f>IF(AND(P64=0,P65=0,P66=0),"",SUM(L64:L66))</f>
        <v/>
      </c>
      <c r="M67" s="22"/>
      <c r="N67" s="22"/>
      <c r="O67" s="22"/>
    </row>
    <row r="68" spans="1:17">
      <c r="E68" s="23" t="s">
        <v>104</v>
      </c>
      <c r="F68" s="19" t="str">
        <f>IF(F67="","",IF(F58&gt;F67,0,IF(F58&lt;F67,20,IF(F58=F67,10,))))</f>
        <v/>
      </c>
      <c r="G68" s="19" t="str">
        <f t="shared" ref="G68:H68" si="38">IF(G67="","",IF(G58&gt;G67,0,IF(G58&lt;G67,20,IF(G58=G67,10,))))</f>
        <v/>
      </c>
      <c r="H68" s="19" t="str">
        <f t="shared" si="38"/>
        <v/>
      </c>
      <c r="I68" s="19" t="str">
        <f>IF(I67="","",IF(I58&gt;I67,0,IF(I58&lt;I67,20,IF(I58=I67,10,))))</f>
        <v/>
      </c>
      <c r="J68" s="19" t="str">
        <f t="shared" ref="J68:K68" si="39">IF(J67="","",IF(J58&gt;J67,0,IF(J58&lt;J67,20,IF(J58=J67,10,))))</f>
        <v/>
      </c>
      <c r="K68" s="19" t="str">
        <f t="shared" si="39"/>
        <v/>
      </c>
      <c r="L68" s="19" t="str">
        <f>IF(L67="","",IF(L58&gt;L67,0,IF(L58&lt;L67,50,IF(L58=L67,25,))))</f>
        <v/>
      </c>
      <c r="M68" s="22"/>
      <c r="N68" s="22"/>
      <c r="O68" s="22"/>
    </row>
  </sheetData>
  <mergeCells count="24">
    <mergeCell ref="N55:N57"/>
    <mergeCell ref="O55:O57"/>
    <mergeCell ref="Q55:Q57"/>
    <mergeCell ref="N64:N66"/>
    <mergeCell ref="O64:O66"/>
    <mergeCell ref="Q64:Q66"/>
    <mergeCell ref="N37:N39"/>
    <mergeCell ref="O37:O39"/>
    <mergeCell ref="Q37:Q39"/>
    <mergeCell ref="N46:N48"/>
    <mergeCell ref="O46:O48"/>
    <mergeCell ref="Q46:Q48"/>
    <mergeCell ref="N20:N22"/>
    <mergeCell ref="O20:O22"/>
    <mergeCell ref="Q20:Q22"/>
    <mergeCell ref="N29:N31"/>
    <mergeCell ref="O29:O31"/>
    <mergeCell ref="Q29:Q31"/>
    <mergeCell ref="N2:N4"/>
    <mergeCell ref="O2:O4"/>
    <mergeCell ref="Q2:Q4"/>
    <mergeCell ref="N11:N13"/>
    <mergeCell ref="O11:O13"/>
    <mergeCell ref="Q11:Q13"/>
  </mergeCells>
  <pageMargins left="0.23622047244094491" right="0.23622047244094491" top="0.74803149606299213" bottom="0.74803149606299213" header="0.31496062992125984" footer="0.31496062992125984"/>
  <pageSetup paperSize="9" scale="9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selection activeCell="N2" sqref="N2:N4"/>
    </sheetView>
  </sheetViews>
  <sheetFormatPr baseColWidth="10" defaultRowHeight="14" x14ac:dyDescent="0"/>
  <cols>
    <col min="1" max="1" width="8.6640625" style="16" customWidth="1"/>
    <col min="2" max="2" width="15.6640625" style="67" customWidth="1"/>
    <col min="3" max="3" width="15.6640625" style="70" customWidth="1"/>
    <col min="4" max="4" width="4.6640625" style="73" customWidth="1"/>
    <col min="5" max="11" width="7.6640625" style="16" customWidth="1"/>
    <col min="12" max="15" width="7.6640625" style="18" customWidth="1"/>
    <col min="16" max="16" width="10.83203125" style="18"/>
    <col min="17" max="17" width="9" style="18" customWidth="1"/>
    <col min="18" max="16384" width="10.83203125" style="16"/>
  </cols>
  <sheetData>
    <row r="1" spans="1:17" ht="22">
      <c r="B1" s="65" t="s">
        <v>1</v>
      </c>
      <c r="C1" s="68" t="s">
        <v>3</v>
      </c>
      <c r="D1" s="71" t="s">
        <v>4</v>
      </c>
      <c r="F1" s="17" t="s">
        <v>96</v>
      </c>
      <c r="G1" s="17" t="s">
        <v>97</v>
      </c>
      <c r="H1" s="17" t="s">
        <v>98</v>
      </c>
      <c r="I1" s="17" t="s">
        <v>99</v>
      </c>
      <c r="J1" s="17" t="s">
        <v>100</v>
      </c>
      <c r="K1" s="17" t="s">
        <v>101</v>
      </c>
      <c r="L1" s="17" t="s">
        <v>102</v>
      </c>
      <c r="M1" s="17" t="s">
        <v>103</v>
      </c>
      <c r="N1" s="17" t="s">
        <v>104</v>
      </c>
      <c r="O1" s="17" t="s">
        <v>105</v>
      </c>
      <c r="P1" s="31" t="s">
        <v>106</v>
      </c>
      <c r="Q1" s="17" t="s">
        <v>107</v>
      </c>
    </row>
    <row r="2" spans="1:17">
      <c r="A2" s="74" t="s">
        <v>88</v>
      </c>
      <c r="B2" s="64" t="str">
        <f>Einteilung!AC41</f>
        <v/>
      </c>
      <c r="C2" s="64" t="str">
        <f>Einteilung!AD41</f>
        <v/>
      </c>
      <c r="D2" s="64" t="str">
        <f>Einteilung!AE41</f>
        <v/>
      </c>
      <c r="F2" s="19"/>
      <c r="G2" s="19"/>
      <c r="H2" s="19"/>
      <c r="I2" s="19"/>
      <c r="J2" s="19"/>
      <c r="K2" s="19"/>
      <c r="L2" s="19" t="str">
        <f>IF(P2=0,"",SUM(F2:K2)+(P2*D2))</f>
        <v/>
      </c>
      <c r="M2" s="36" t="str">
        <f>IF(P2=0,"",L2/P2)</f>
        <v/>
      </c>
      <c r="N2" s="96" t="str">
        <f>IF(OR(P2&gt;0,P3&gt;0,P4&gt;0),SUM(F6:L6),"")</f>
        <v/>
      </c>
      <c r="O2" s="96" t="str">
        <f>IF(OR(P2&gt;0,P3&gt;0,P4&gt;0),L5+N2,"")</f>
        <v/>
      </c>
      <c r="P2" s="19">
        <f>COUNTIF(F2:K2,"&gt;0")</f>
        <v>0</v>
      </c>
      <c r="Q2" s="95" t="str">
        <f>IF(AND(P2=0,P3=0,P4=0),"",O2/(SUM(P2:P4)))</f>
        <v/>
      </c>
    </row>
    <row r="3" spans="1:17">
      <c r="A3" s="75" t="str">
        <f>Einteilung!Z67</f>
        <v/>
      </c>
      <c r="B3" s="64" t="str">
        <f>Einteilung!AC42</f>
        <v/>
      </c>
      <c r="C3" s="64" t="str">
        <f>Einteilung!AD42</f>
        <v/>
      </c>
      <c r="D3" s="64" t="str">
        <f>Einteilung!AE42</f>
        <v/>
      </c>
      <c r="F3" s="19"/>
      <c r="G3" s="19"/>
      <c r="H3" s="19"/>
      <c r="I3" s="19"/>
      <c r="J3" s="19"/>
      <c r="K3" s="19"/>
      <c r="L3" s="19" t="str">
        <f t="shared" ref="L3:L4" si="0">IF(P3=0,"",SUM(F3:K3)+(P3*D3))</f>
        <v/>
      </c>
      <c r="M3" s="36" t="str">
        <f t="shared" ref="M3:M4" si="1">IF(P3=0,"",L3/P3)</f>
        <v/>
      </c>
      <c r="N3" s="97"/>
      <c r="O3" s="97"/>
      <c r="P3" s="19">
        <f t="shared" ref="P3:P4" si="2">COUNTIF(F3:K3,"&gt;0")</f>
        <v>0</v>
      </c>
      <c r="Q3" s="95"/>
    </row>
    <row r="4" spans="1:17" ht="15" thickBot="1">
      <c r="A4" s="20"/>
      <c r="B4" s="64" t="str">
        <f>Einteilung!AC43</f>
        <v/>
      </c>
      <c r="C4" s="64" t="str">
        <f>Einteilung!AD43</f>
        <v/>
      </c>
      <c r="D4" s="64" t="str">
        <f>Einteilung!AE43</f>
        <v/>
      </c>
      <c r="F4" s="25"/>
      <c r="G4" s="25"/>
      <c r="H4" s="25"/>
      <c r="I4" s="25"/>
      <c r="J4" s="25"/>
      <c r="K4" s="25"/>
      <c r="L4" s="25" t="str">
        <f t="shared" si="0"/>
        <v/>
      </c>
      <c r="M4" s="36" t="str">
        <f t="shared" si="1"/>
        <v/>
      </c>
      <c r="N4" s="98"/>
      <c r="O4" s="98"/>
      <c r="P4" s="19">
        <f t="shared" si="2"/>
        <v>0</v>
      </c>
      <c r="Q4" s="95"/>
    </row>
    <row r="5" spans="1:17" ht="15" thickTop="1">
      <c r="A5" s="21"/>
      <c r="B5" s="66"/>
      <c r="C5" s="69"/>
      <c r="D5" s="72"/>
      <c r="E5" s="23" t="s">
        <v>102</v>
      </c>
      <c r="F5" s="38" t="str">
        <f>IF(AND(F2="",F3="",F4=""),"",IF(AND(F2&gt;0,F3&gt;0),(F2+F3+$D$2+$D$3),IF(AND(F2&gt;0,F4&gt;0),(F2+F4+$D$2+$D$4),IF(AND(F3&gt;0,F4&gt;0),(F3+F4+$D$3+$D$4)))))</f>
        <v/>
      </c>
      <c r="G5" s="38" t="str">
        <f t="shared" ref="G5:K5" si="3">IF(AND(G2="",G3="",G4=""),"",IF(AND(G2&gt;0,G3&gt;0),(G2+G3+$D$2+$D$3),IF(AND(G2&gt;0,G4&gt;0),(G2+G4+$D$2+$D$4),IF(AND(G3&gt;0,G4&gt;0),(G3+G4+$D$3+$D$4)))))</f>
        <v/>
      </c>
      <c r="H5" s="38" t="str">
        <f t="shared" si="3"/>
        <v/>
      </c>
      <c r="I5" s="38" t="str">
        <f t="shared" si="3"/>
        <v/>
      </c>
      <c r="J5" s="38" t="str">
        <f t="shared" si="3"/>
        <v/>
      </c>
      <c r="K5" s="38" t="str">
        <f t="shared" si="3"/>
        <v/>
      </c>
      <c r="L5" s="27" t="str">
        <f>IF(AND(P2=0,P3=0,P4=0),"",SUM(L2:L4))</f>
        <v/>
      </c>
      <c r="M5" s="22"/>
      <c r="N5" s="22"/>
      <c r="O5" s="22"/>
    </row>
    <row r="6" spans="1:17">
      <c r="A6" s="21"/>
      <c r="B6" s="66"/>
      <c r="C6" s="69"/>
      <c r="D6" s="72"/>
      <c r="E6" s="23" t="s">
        <v>104</v>
      </c>
      <c r="F6" s="19" t="str">
        <f>IF(F5="","",IF(F5&gt;F14,20,IF(F5&lt;F14,0,IF(F5=F14,10,))))</f>
        <v/>
      </c>
      <c r="G6" s="19" t="str">
        <f t="shared" ref="G6:K6" si="4">IF(G5="","",IF(G5&gt;G14,20,IF(G5&lt;G14,0,IF(G5=G14,10,))))</f>
        <v/>
      </c>
      <c r="H6" s="19" t="str">
        <f t="shared" si="4"/>
        <v/>
      </c>
      <c r="I6" s="19" t="str">
        <f t="shared" si="4"/>
        <v/>
      </c>
      <c r="J6" s="19" t="str">
        <f t="shared" si="4"/>
        <v/>
      </c>
      <c r="K6" s="19" t="str">
        <f t="shared" si="4"/>
        <v/>
      </c>
      <c r="L6" s="19" t="str">
        <f>IF(L5="","",IF(L5&gt;L14,50,IF(L5&lt;L14,0,IF(L5=L14,25,))))</f>
        <v/>
      </c>
      <c r="M6" s="22"/>
      <c r="N6" s="22"/>
      <c r="O6" s="22"/>
    </row>
    <row r="7" spans="1:17">
      <c r="A7" s="21"/>
      <c r="B7" s="66"/>
      <c r="C7" s="69"/>
      <c r="D7" s="72"/>
      <c r="E7" s="23"/>
      <c r="F7" s="22"/>
      <c r="G7" s="21"/>
      <c r="H7" s="21"/>
      <c r="I7" s="21"/>
      <c r="J7" s="21"/>
      <c r="K7" s="21"/>
      <c r="L7" s="22"/>
      <c r="M7" s="22"/>
      <c r="N7" s="22"/>
      <c r="O7" s="22"/>
    </row>
    <row r="8" spans="1:17">
      <c r="A8" s="21"/>
      <c r="B8" s="66"/>
      <c r="C8" s="69"/>
      <c r="D8" s="72"/>
      <c r="E8" s="23"/>
      <c r="F8" s="22"/>
      <c r="G8" s="21"/>
      <c r="H8" s="21"/>
      <c r="I8" s="21"/>
      <c r="J8" s="21"/>
      <c r="K8" s="21"/>
      <c r="L8" s="22"/>
      <c r="M8" s="22"/>
      <c r="N8" s="22"/>
      <c r="O8" s="22"/>
    </row>
    <row r="9" spans="1:17">
      <c r="F9" s="18"/>
    </row>
    <row r="10" spans="1:17" ht="22">
      <c r="B10" s="65" t="s">
        <v>1</v>
      </c>
      <c r="C10" s="68" t="s">
        <v>3</v>
      </c>
      <c r="D10" s="71" t="s">
        <v>4</v>
      </c>
      <c r="F10" s="17" t="s">
        <v>96</v>
      </c>
      <c r="G10" s="17" t="s">
        <v>97</v>
      </c>
      <c r="H10" s="17" t="s">
        <v>98</v>
      </c>
      <c r="I10" s="17" t="s">
        <v>99</v>
      </c>
      <c r="J10" s="17" t="s">
        <v>100</v>
      </c>
      <c r="K10" s="17" t="s">
        <v>101</v>
      </c>
      <c r="L10" s="17" t="s">
        <v>102</v>
      </c>
      <c r="M10" s="17" t="s">
        <v>103</v>
      </c>
      <c r="N10" s="17" t="s">
        <v>104</v>
      </c>
      <c r="O10" s="17" t="s">
        <v>105</v>
      </c>
      <c r="P10" s="31" t="s">
        <v>106</v>
      </c>
      <c r="Q10" s="17" t="s">
        <v>107</v>
      </c>
    </row>
    <row r="11" spans="1:17">
      <c r="A11" s="74" t="s">
        <v>89</v>
      </c>
      <c r="B11" s="64" t="str">
        <f>Einteilung!AC44</f>
        <v/>
      </c>
      <c r="C11" s="64" t="str">
        <f>Einteilung!AD44</f>
        <v/>
      </c>
      <c r="D11" s="64" t="str">
        <f>Einteilung!AE44</f>
        <v/>
      </c>
      <c r="F11" s="19"/>
      <c r="G11" s="19"/>
      <c r="H11" s="19"/>
      <c r="I11" s="19"/>
      <c r="J11" s="19"/>
      <c r="K11" s="19"/>
      <c r="L11" s="19" t="str">
        <f>IF(P11=0,"",SUM(F11:K11)+(P11*D11))</f>
        <v/>
      </c>
      <c r="M11" s="19" t="str">
        <f>IF(P11=0,"",L11/P11)</f>
        <v/>
      </c>
      <c r="N11" s="96" t="str">
        <f>IF(OR(P11&gt;0,P12&gt;0,P13&gt;0),SUM(F15:L15),"")</f>
        <v/>
      </c>
      <c r="O11" s="96" t="str">
        <f>IF(OR(P11&gt;0,P12&gt;0,P13&gt;0),L14+N11,"")</f>
        <v/>
      </c>
      <c r="P11" s="19">
        <f>COUNTIF(F11:K11,"&gt;0")</f>
        <v>0</v>
      </c>
      <c r="Q11" s="95" t="str">
        <f>IF(AND(P11=0,P12=0,P13=0),"",O11/(SUM(P11:P13)))</f>
        <v/>
      </c>
    </row>
    <row r="12" spans="1:17">
      <c r="A12" s="75" t="str">
        <f>Einteilung!Z68</f>
        <v/>
      </c>
      <c r="B12" s="64" t="str">
        <f>Einteilung!AC45</f>
        <v/>
      </c>
      <c r="C12" s="64" t="str">
        <f>Einteilung!AD45</f>
        <v/>
      </c>
      <c r="D12" s="64" t="str">
        <f>Einteilung!AE45</f>
        <v/>
      </c>
      <c r="F12" s="19"/>
      <c r="G12" s="19"/>
      <c r="H12" s="19"/>
      <c r="I12" s="19"/>
      <c r="J12" s="19"/>
      <c r="K12" s="19"/>
      <c r="L12" s="19" t="str">
        <f>IF(P12=0,"",SUM(F12:K12)+(P12*D12))</f>
        <v/>
      </c>
      <c r="M12" s="19" t="str">
        <f t="shared" ref="M12:M13" si="5">IF(P12=0,"",L12/P12)</f>
        <v/>
      </c>
      <c r="N12" s="97"/>
      <c r="O12" s="97"/>
      <c r="P12" s="19">
        <f t="shared" ref="P12:P13" si="6">COUNTIF(F12:K12,"&gt;0")</f>
        <v>0</v>
      </c>
      <c r="Q12" s="95"/>
    </row>
    <row r="13" spans="1:17" ht="15" thickBot="1">
      <c r="A13" s="20"/>
      <c r="B13" s="64" t="str">
        <f>Einteilung!AC46</f>
        <v/>
      </c>
      <c r="C13" s="64" t="str">
        <f>Einteilung!AD46</f>
        <v/>
      </c>
      <c r="D13" s="64" t="str">
        <f>Einteilung!AE46</f>
        <v/>
      </c>
      <c r="F13" s="25"/>
      <c r="G13" s="25"/>
      <c r="H13" s="25"/>
      <c r="I13" s="25"/>
      <c r="J13" s="25"/>
      <c r="K13" s="25"/>
      <c r="L13" s="37" t="str">
        <f>IF(P13=0,"",SUM(F13:K13)+(P13*D13))</f>
        <v/>
      </c>
      <c r="M13" s="19" t="str">
        <f t="shared" si="5"/>
        <v/>
      </c>
      <c r="N13" s="98"/>
      <c r="O13" s="98"/>
      <c r="P13" s="19">
        <f t="shared" si="6"/>
        <v>0</v>
      </c>
      <c r="Q13" s="95"/>
    </row>
    <row r="14" spans="1:17" ht="15" thickTop="1">
      <c r="A14" s="21"/>
      <c r="B14" s="66"/>
      <c r="C14" s="69"/>
      <c r="D14" s="72"/>
      <c r="E14" s="23" t="s">
        <v>102</v>
      </c>
      <c r="F14" s="38" t="str">
        <f>IF(AND(F11="",F12="",F13=""),"",IF(AND(F11&gt;0,F12&gt;0),(F11+F12+$D$11+$D$12),IF(AND(F11&gt;0,F13&gt;0),(F11+F13+$D$11+$D$13),IF(AND(F12&gt;0,F13&gt;0),(F12+F13+$D$12+$D$13),))))</f>
        <v/>
      </c>
      <c r="G14" s="38" t="str">
        <f t="shared" ref="G14:J14" si="7">IF(AND(G11="",G12="",G13=""),"",IF(AND(G11&gt;0,G12&gt;0),(G11+G12+$D$11+$D$12),IF(AND(G11&gt;0,G13&gt;0),(G11+G13+$D$11+$D$13),IF(AND(G12&gt;0,G13&gt;0),(G12+G13+$D$12+$D$13),))))</f>
        <v/>
      </c>
      <c r="H14" s="38" t="str">
        <f t="shared" si="7"/>
        <v/>
      </c>
      <c r="I14" s="38" t="str">
        <f>IF(AND(I11="",I12="",I13=""),"",IF(AND(I11&gt;0,I12&gt;0),(I11+I12+$D$11+$D$12),IF(AND(I11&gt;0,I13&gt;0),(I11+I13+$D$11+$D$13),IF(AND(I12&gt;0,I13&gt;0),(I12+I13+$D$12+$D$13),))))</f>
        <v/>
      </c>
      <c r="J14" s="38" t="str">
        <f t="shared" si="7"/>
        <v/>
      </c>
      <c r="K14" s="38" t="str">
        <f>IF(AND(K11="",K12="",K13=""),"",IF(AND(K11&gt;0,K12&gt;0),(K11+K12+$D$11+$D$12),IF(AND(K11&gt;0,K13&gt;0),(K11+K13+$D$11+$D$13),IF(AND(K12&gt;0,K13&gt;0),(K12+K13+$D$12+$D$13),))))</f>
        <v/>
      </c>
      <c r="L14" s="27" t="str">
        <f>IF(AND(P11=0,P12=0,P13=0),"",SUM(L11:L13))</f>
        <v/>
      </c>
      <c r="M14" s="22"/>
      <c r="N14" s="22"/>
      <c r="O14" s="22"/>
    </row>
    <row r="15" spans="1:17">
      <c r="A15" s="21"/>
      <c r="B15" s="66"/>
      <c r="C15" s="69"/>
      <c r="D15" s="72"/>
      <c r="E15" s="23" t="s">
        <v>104</v>
      </c>
      <c r="F15" s="19" t="str">
        <f>IF(F14="","",IF(F5&gt;F14,0,IF(F5&lt;F14,20,IF(F5=F14,10,))))</f>
        <v/>
      </c>
      <c r="G15" s="19" t="str">
        <f t="shared" ref="G15:K15" si="8">IF(G14="","",IF(G5&gt;G14,0,IF(G5&lt;G14,20,IF(G5=G14,10,))))</f>
        <v/>
      </c>
      <c r="H15" s="19" t="str">
        <f t="shared" si="8"/>
        <v/>
      </c>
      <c r="I15" s="19" t="str">
        <f t="shared" si="8"/>
        <v/>
      </c>
      <c r="J15" s="19" t="str">
        <f t="shared" si="8"/>
        <v/>
      </c>
      <c r="K15" s="19" t="str">
        <f t="shared" si="8"/>
        <v/>
      </c>
      <c r="L15" s="19" t="str">
        <f>IF(L14="","",IF(L5&gt;L14,0,IF(L5&lt;L14,50,IF(L5=L14,25,))))</f>
        <v/>
      </c>
      <c r="M15" s="22"/>
      <c r="N15" s="22"/>
      <c r="O15" s="22"/>
    </row>
    <row r="16" spans="1:17">
      <c r="A16" s="21"/>
      <c r="B16" s="66"/>
      <c r="C16" s="69"/>
      <c r="D16" s="7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7">
      <c r="A17" s="21"/>
      <c r="B17" s="66"/>
      <c r="C17" s="69"/>
      <c r="D17" s="72"/>
      <c r="F17" s="22"/>
      <c r="G17" s="21"/>
      <c r="H17" s="21"/>
      <c r="I17" s="21"/>
      <c r="J17" s="21"/>
      <c r="K17" s="21"/>
      <c r="L17" s="22"/>
      <c r="M17" s="22"/>
      <c r="N17" s="22"/>
      <c r="O17" s="22"/>
    </row>
    <row r="18" spans="1:17">
      <c r="F18" s="18"/>
    </row>
    <row r="19" spans="1:17" ht="22">
      <c r="B19" s="65" t="s">
        <v>1</v>
      </c>
      <c r="C19" s="68" t="s">
        <v>3</v>
      </c>
      <c r="D19" s="71" t="s">
        <v>4</v>
      </c>
      <c r="F19" s="17" t="s">
        <v>96</v>
      </c>
      <c r="G19" s="17" t="s">
        <v>97</v>
      </c>
      <c r="H19" s="17" t="s">
        <v>98</v>
      </c>
      <c r="I19" s="17" t="s">
        <v>99</v>
      </c>
      <c r="J19" s="17" t="s">
        <v>100</v>
      </c>
      <c r="K19" s="17" t="s">
        <v>101</v>
      </c>
      <c r="L19" s="17" t="s">
        <v>102</v>
      </c>
      <c r="M19" s="17" t="s">
        <v>103</v>
      </c>
      <c r="N19" s="17" t="s">
        <v>104</v>
      </c>
      <c r="O19" s="17" t="s">
        <v>105</v>
      </c>
      <c r="P19" s="31" t="s">
        <v>106</v>
      </c>
      <c r="Q19" s="17" t="s">
        <v>107</v>
      </c>
    </row>
    <row r="20" spans="1:17">
      <c r="A20" s="74" t="s">
        <v>90</v>
      </c>
      <c r="B20" s="64" t="str">
        <f>Einteilung!AC47</f>
        <v/>
      </c>
      <c r="C20" s="64" t="str">
        <f>Einteilung!AD47</f>
        <v/>
      </c>
      <c r="D20" s="64" t="str">
        <f>Einteilung!AE47</f>
        <v/>
      </c>
      <c r="F20" s="19"/>
      <c r="G20" s="19"/>
      <c r="H20" s="19"/>
      <c r="I20" s="19"/>
      <c r="J20" s="19"/>
      <c r="K20" s="19"/>
      <c r="L20" s="19" t="str">
        <f>IF(P20=0,"",SUM(F20:K20)+(P20*D20))</f>
        <v/>
      </c>
      <c r="M20" s="36" t="str">
        <f>IF(P20=0,"",L20/P20)</f>
        <v/>
      </c>
      <c r="N20" s="96" t="str">
        <f>IF(OR(P20&gt;0,P21&gt;0,P22&gt;0),SUM(F24:L24),"")</f>
        <v/>
      </c>
      <c r="O20" s="96" t="str">
        <f>IF(OR(P20&gt;0,P21&gt;0,P22&gt;0),L23+N20,"")</f>
        <v/>
      </c>
      <c r="P20" s="19">
        <f>COUNTIF(F20:K20,"&gt;0")</f>
        <v>0</v>
      </c>
      <c r="Q20" s="95" t="str">
        <f>IF(AND(P20=0,P21=0,P22=0),"",O20/(SUM(P20:P22)))</f>
        <v/>
      </c>
    </row>
    <row r="21" spans="1:17">
      <c r="A21" s="75" t="str">
        <f>Einteilung!Z69</f>
        <v/>
      </c>
      <c r="B21" s="64" t="str">
        <f>Einteilung!AC48</f>
        <v/>
      </c>
      <c r="C21" s="64" t="str">
        <f>Einteilung!AD48</f>
        <v/>
      </c>
      <c r="D21" s="64" t="str">
        <f>Einteilung!AE48</f>
        <v/>
      </c>
      <c r="F21" s="19"/>
      <c r="G21" s="19"/>
      <c r="H21" s="19"/>
      <c r="I21" s="19"/>
      <c r="J21" s="19"/>
      <c r="K21" s="19"/>
      <c r="L21" s="19" t="str">
        <f t="shared" ref="L21:L22" si="9">IF(P21=0,"",SUM(F21:K21)+(P21*D21))</f>
        <v/>
      </c>
      <c r="M21" s="36" t="str">
        <f t="shared" ref="M21:M22" si="10">IF(P21=0,"",L21/P21)</f>
        <v/>
      </c>
      <c r="N21" s="97"/>
      <c r="O21" s="97"/>
      <c r="P21" s="19">
        <f t="shared" ref="P21:P22" si="11">COUNTIF(F21:K21,"&gt;0")</f>
        <v>0</v>
      </c>
      <c r="Q21" s="95"/>
    </row>
    <row r="22" spans="1:17" ht="15" thickBot="1">
      <c r="A22" s="20"/>
      <c r="B22" s="64" t="str">
        <f>Einteilung!AC49</f>
        <v/>
      </c>
      <c r="C22" s="64" t="str">
        <f>Einteilung!AD49</f>
        <v/>
      </c>
      <c r="D22" s="64" t="str">
        <f>Einteilung!AE49</f>
        <v/>
      </c>
      <c r="F22" s="25"/>
      <c r="G22" s="25"/>
      <c r="H22" s="25"/>
      <c r="I22" s="25"/>
      <c r="J22" s="25"/>
      <c r="K22" s="25"/>
      <c r="L22" s="19" t="str">
        <f t="shared" si="9"/>
        <v/>
      </c>
      <c r="M22" s="36" t="str">
        <f t="shared" si="10"/>
        <v/>
      </c>
      <c r="N22" s="98"/>
      <c r="O22" s="98"/>
      <c r="P22" s="19">
        <f t="shared" si="11"/>
        <v>0</v>
      </c>
      <c r="Q22" s="95"/>
    </row>
    <row r="23" spans="1:17" ht="15" thickTop="1">
      <c r="A23" s="21"/>
      <c r="B23" s="66"/>
      <c r="C23" s="69"/>
      <c r="D23" s="72"/>
      <c r="E23" s="23" t="s">
        <v>102</v>
      </c>
      <c r="F23" s="38" t="str">
        <f>IF(AND(F20="",F21="",F22=""),"",IF(AND(F20&gt;0,F21&gt;0),(F20+F21+$D$20+$D$21),IF(AND(F20&gt;0,F22&gt;0),(F20+F22+$D$20+$D$22),IF(AND(F21&gt;0,F22&gt;0),(F21+F22+$D$21+$D$22)))))</f>
        <v/>
      </c>
      <c r="G23" s="38" t="str">
        <f t="shared" ref="G23:K23" si="12">IF(AND(G20="",G21="",G22=""),"",IF(AND(G20&gt;0,G21&gt;0),(G20+G21+$D$20+$D$21),IF(AND(G20&gt;0,G22&gt;0),(G20+G22+$D$20+$D$22),IF(AND(G21&gt;0,G22&gt;0),(G21+G22+$D$21+$D$22)))))</f>
        <v/>
      </c>
      <c r="H23" s="38" t="str">
        <f t="shared" si="12"/>
        <v/>
      </c>
      <c r="I23" s="38" t="str">
        <f t="shared" si="12"/>
        <v/>
      </c>
      <c r="J23" s="38" t="str">
        <f t="shared" si="12"/>
        <v/>
      </c>
      <c r="K23" s="38" t="str">
        <f t="shared" si="12"/>
        <v/>
      </c>
      <c r="L23" s="27" t="str">
        <f>IF(AND(P20=0,P21=0,P22=0),"",SUM(L20:L22))</f>
        <v/>
      </c>
      <c r="M23" s="22"/>
      <c r="N23" s="22"/>
      <c r="O23" s="22"/>
    </row>
    <row r="24" spans="1:17">
      <c r="A24" s="21"/>
      <c r="B24" s="66"/>
      <c r="C24" s="69"/>
      <c r="D24" s="72"/>
      <c r="E24" s="23" t="s">
        <v>104</v>
      </c>
      <c r="F24" s="19" t="str">
        <f>IF(F23="","",IF(F23&gt;F32,20,IF(F23&lt;F32,0,IF(F23=F32,10,))))</f>
        <v/>
      </c>
      <c r="G24" s="19" t="str">
        <f t="shared" ref="G24:K24" si="13">IF(G23="","",IF(G23&gt;G32,20,IF(G23&lt;G32,0,IF(G23=G32,10,))))</f>
        <v/>
      </c>
      <c r="H24" s="19" t="str">
        <f t="shared" si="13"/>
        <v/>
      </c>
      <c r="I24" s="19" t="str">
        <f t="shared" si="13"/>
        <v/>
      </c>
      <c r="J24" s="19" t="str">
        <f>IF(J23="","",IF(J23&gt;J32,20,IF(J23&lt;J32,0,IF(J23=J32,10,))))</f>
        <v/>
      </c>
      <c r="K24" s="19" t="str">
        <f t="shared" si="13"/>
        <v/>
      </c>
      <c r="L24" s="19" t="str">
        <f>IF(L23="","",IF(L23&gt;L32,50,IF(L23&lt;L32,0,IF(L23=L32,25,))))</f>
        <v/>
      </c>
      <c r="M24" s="22"/>
      <c r="N24" s="22"/>
      <c r="O24" s="22"/>
    </row>
    <row r="25" spans="1:17">
      <c r="A25" s="21"/>
      <c r="B25" s="66"/>
      <c r="C25" s="69"/>
      <c r="D25" s="72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4"/>
    </row>
    <row r="26" spans="1:17">
      <c r="A26" s="21"/>
      <c r="B26" s="66"/>
      <c r="C26" s="69"/>
      <c r="D26" s="72"/>
      <c r="F26" s="22"/>
      <c r="G26" s="21"/>
      <c r="H26" s="21"/>
      <c r="I26" s="21"/>
      <c r="J26" s="21"/>
      <c r="K26" s="21"/>
      <c r="L26" s="22"/>
      <c r="M26" s="22"/>
      <c r="N26" s="22"/>
      <c r="O26" s="22"/>
      <c r="P26" s="22"/>
      <c r="Q26" s="34"/>
    </row>
    <row r="27" spans="1:17">
      <c r="F27" s="18"/>
    </row>
    <row r="28" spans="1:17" ht="22">
      <c r="B28" s="65" t="s">
        <v>1</v>
      </c>
      <c r="C28" s="68" t="s">
        <v>3</v>
      </c>
      <c r="D28" s="71" t="s">
        <v>4</v>
      </c>
      <c r="F28" s="17" t="s">
        <v>96</v>
      </c>
      <c r="G28" s="17" t="s">
        <v>97</v>
      </c>
      <c r="H28" s="17" t="s">
        <v>98</v>
      </c>
      <c r="I28" s="17" t="s">
        <v>99</v>
      </c>
      <c r="J28" s="17" t="s">
        <v>100</v>
      </c>
      <c r="K28" s="17" t="s">
        <v>101</v>
      </c>
      <c r="L28" s="17" t="s">
        <v>102</v>
      </c>
      <c r="M28" s="17" t="s">
        <v>103</v>
      </c>
      <c r="N28" s="17" t="s">
        <v>104</v>
      </c>
      <c r="O28" s="17" t="s">
        <v>105</v>
      </c>
      <c r="P28" s="31" t="s">
        <v>106</v>
      </c>
      <c r="Q28" s="17" t="s">
        <v>107</v>
      </c>
    </row>
    <row r="29" spans="1:17">
      <c r="A29" s="74" t="s">
        <v>91</v>
      </c>
      <c r="B29" s="64" t="str">
        <f>Einteilung!AC50</f>
        <v/>
      </c>
      <c r="C29" s="64" t="str">
        <f>Einteilung!AD50</f>
        <v/>
      </c>
      <c r="D29" s="64" t="str">
        <f>Einteilung!AE50</f>
        <v/>
      </c>
      <c r="F29" s="19"/>
      <c r="G29" s="19"/>
      <c r="H29" s="19"/>
      <c r="I29" s="19"/>
      <c r="J29" s="19"/>
      <c r="K29" s="19"/>
      <c r="L29" s="19" t="str">
        <f>IF(P29=0,"",SUM(F29:K29)+(P29*D29))</f>
        <v/>
      </c>
      <c r="M29" s="19" t="str">
        <f>IF(P29=0,"",L29/P29)</f>
        <v/>
      </c>
      <c r="N29" s="96" t="str">
        <f>IF(OR(P29&gt;0,P30&gt;0,P31&gt;0),SUM(F33:L33),"")</f>
        <v/>
      </c>
      <c r="O29" s="96" t="str">
        <f>IF(OR(P29&gt;0,P30&gt;0,P31&gt;0),L32+N29,"")</f>
        <v/>
      </c>
      <c r="P29" s="19">
        <f>COUNTIF(F29:K29,"&gt;0")</f>
        <v>0</v>
      </c>
      <c r="Q29" s="95" t="str">
        <f>IF(AND(P29=0,P30=0,P31=0),"",O29/(SUM(P29:P31)))</f>
        <v/>
      </c>
    </row>
    <row r="30" spans="1:17">
      <c r="A30" s="75" t="str">
        <f>Einteilung!Z70</f>
        <v/>
      </c>
      <c r="B30" s="64" t="str">
        <f>Einteilung!AC51</f>
        <v/>
      </c>
      <c r="C30" s="64" t="str">
        <f>Einteilung!AD51</f>
        <v/>
      </c>
      <c r="D30" s="64" t="str">
        <f>Einteilung!AE51</f>
        <v/>
      </c>
      <c r="F30" s="19"/>
      <c r="G30" s="19"/>
      <c r="H30" s="19"/>
      <c r="I30" s="19"/>
      <c r="J30" s="19"/>
      <c r="K30" s="19"/>
      <c r="L30" s="19" t="str">
        <f>IF(P30=0,"",SUM(F30:K30)+(P30*D30))</f>
        <v/>
      </c>
      <c r="M30" s="19" t="str">
        <f t="shared" ref="M30:M31" si="14">IF(P30=0,"",L30/P30)</f>
        <v/>
      </c>
      <c r="N30" s="97"/>
      <c r="O30" s="97"/>
      <c r="P30" s="19">
        <f t="shared" ref="P30:P31" si="15">COUNTIF(F30:K30,"&gt;0")</f>
        <v>0</v>
      </c>
      <c r="Q30" s="95"/>
    </row>
    <row r="31" spans="1:17" ht="15" thickBot="1">
      <c r="A31" s="20"/>
      <c r="B31" s="64" t="str">
        <f>Einteilung!AC52</f>
        <v/>
      </c>
      <c r="C31" s="64" t="str">
        <f>Einteilung!AD52</f>
        <v/>
      </c>
      <c r="D31" s="64" t="str">
        <f>Einteilung!AE52</f>
        <v/>
      </c>
      <c r="F31" s="25"/>
      <c r="G31" s="25"/>
      <c r="H31" s="25"/>
      <c r="I31" s="25"/>
      <c r="J31" s="25"/>
      <c r="K31" s="25"/>
      <c r="L31" s="37" t="str">
        <f>IF(P31=0,"",SUM(F31:K31)+(P31*D31))</f>
        <v/>
      </c>
      <c r="M31" s="19" t="str">
        <f t="shared" si="14"/>
        <v/>
      </c>
      <c r="N31" s="98"/>
      <c r="O31" s="98"/>
      <c r="P31" s="19">
        <f t="shared" si="15"/>
        <v>0</v>
      </c>
      <c r="Q31" s="95"/>
    </row>
    <row r="32" spans="1:17" ht="15" thickTop="1">
      <c r="A32" s="21"/>
      <c r="B32" s="66"/>
      <c r="C32" s="69"/>
      <c r="D32" s="72"/>
      <c r="E32" s="23" t="s">
        <v>102</v>
      </c>
      <c r="F32" s="38" t="str">
        <f>IF(AND(F29="",F30="",F31=""),"",IF(AND(F29&gt;0,F30&gt;0),(F29+F30+$D$29+$D$30),IF(AND(F29&gt;0,F31&gt;0),(F29+F31+$D$29+$D$31),IF(AND(F30&gt;0,F31&gt;0),(F30+F31+$D$30+$D$31),))))</f>
        <v/>
      </c>
      <c r="G32" s="38" t="str">
        <f t="shared" ref="G32:K32" si="16">IF(AND(G29="",G30="",G31=""),"",IF(AND(G29&gt;0,G30&gt;0),(G29+G30+$D$29+$D$30),IF(AND(G29&gt;0,G31&gt;0),(G29+G31+$D$29+$D$31),IF(AND(G30&gt;0,G31&gt;0),(G30+G31+$D$30+$D$31),))))</f>
        <v/>
      </c>
      <c r="H32" s="38" t="str">
        <f t="shared" si="16"/>
        <v/>
      </c>
      <c r="I32" s="38" t="str">
        <f t="shared" si="16"/>
        <v/>
      </c>
      <c r="J32" s="38" t="str">
        <f t="shared" si="16"/>
        <v/>
      </c>
      <c r="K32" s="38" t="str">
        <f t="shared" si="16"/>
        <v/>
      </c>
      <c r="L32" s="27" t="str">
        <f>IF(AND(P29=0,P30=0,P31=0),"",SUM(L29:L31))</f>
        <v/>
      </c>
      <c r="M32" s="22"/>
      <c r="N32" s="22"/>
      <c r="O32" s="22"/>
    </row>
    <row r="33" spans="1:17">
      <c r="A33" s="21"/>
      <c r="B33" s="66"/>
      <c r="C33" s="69"/>
      <c r="D33" s="72"/>
      <c r="E33" s="23" t="s">
        <v>104</v>
      </c>
      <c r="F33" s="19" t="str">
        <f>IF(F32="","",IF(F23&gt;F32,0,IF(F23&lt;F32,20,IF(F23=F32,10,))))</f>
        <v/>
      </c>
      <c r="G33" s="19" t="str">
        <f t="shared" ref="G33:K33" si="17">IF(G32="","",IF(G23&gt;G32,0,IF(G23&lt;G32,20,IF(G23=G32,10,))))</f>
        <v/>
      </c>
      <c r="H33" s="19" t="str">
        <f t="shared" si="17"/>
        <v/>
      </c>
      <c r="I33" s="19" t="str">
        <f>IF(I32="","",IF(I23&gt;I32,0,IF(I23&lt;I32,20,IF(I23=I32,10,))))</f>
        <v/>
      </c>
      <c r="J33" s="19" t="str">
        <f t="shared" si="17"/>
        <v/>
      </c>
      <c r="K33" s="19" t="str">
        <f t="shared" si="17"/>
        <v/>
      </c>
      <c r="L33" s="19" t="str">
        <f>IF(L32="","",IF(L23&gt;L32,0,IF(L23&lt;L32,50,IF(L23=L32,25,))))</f>
        <v/>
      </c>
      <c r="M33" s="22"/>
      <c r="N33" s="22"/>
      <c r="O33" s="22"/>
    </row>
    <row r="34" spans="1:17">
      <c r="A34" s="21"/>
      <c r="B34" s="66"/>
      <c r="C34" s="69"/>
      <c r="D34" s="72"/>
      <c r="F34" s="22"/>
      <c r="G34" s="21"/>
      <c r="H34" s="21"/>
      <c r="I34" s="21"/>
      <c r="J34" s="21"/>
      <c r="K34" s="21"/>
      <c r="L34" s="22"/>
      <c r="M34" s="22"/>
      <c r="N34" s="22"/>
      <c r="O34" s="22"/>
      <c r="P34" s="22"/>
      <c r="Q34" s="34"/>
    </row>
    <row r="35" spans="1:17">
      <c r="F35" s="18"/>
    </row>
    <row r="36" spans="1:17" ht="22">
      <c r="B36" s="65" t="s">
        <v>1</v>
      </c>
      <c r="C36" s="68" t="s">
        <v>3</v>
      </c>
      <c r="D36" s="71" t="s">
        <v>4</v>
      </c>
      <c r="F36" s="17" t="s">
        <v>96</v>
      </c>
      <c r="G36" s="17" t="s">
        <v>97</v>
      </c>
      <c r="H36" s="17" t="s">
        <v>98</v>
      </c>
      <c r="I36" s="17" t="s">
        <v>99</v>
      </c>
      <c r="J36" s="17" t="s">
        <v>100</v>
      </c>
      <c r="K36" s="17" t="s">
        <v>101</v>
      </c>
      <c r="L36" s="17" t="s">
        <v>102</v>
      </c>
      <c r="M36" s="17" t="s">
        <v>103</v>
      </c>
      <c r="N36" s="17" t="s">
        <v>104</v>
      </c>
      <c r="O36" s="17" t="s">
        <v>105</v>
      </c>
      <c r="P36" s="31" t="s">
        <v>106</v>
      </c>
      <c r="Q36" s="17" t="s">
        <v>107</v>
      </c>
    </row>
    <row r="37" spans="1:17">
      <c r="A37" s="74" t="s">
        <v>92</v>
      </c>
      <c r="B37" s="64" t="str">
        <f>Einteilung!AC53</f>
        <v/>
      </c>
      <c r="C37" s="64" t="str">
        <f>Einteilung!AD53</f>
        <v/>
      </c>
      <c r="D37" s="64" t="str">
        <f>Einteilung!AE53</f>
        <v/>
      </c>
      <c r="F37" s="19"/>
      <c r="G37" s="19"/>
      <c r="H37" s="19"/>
      <c r="I37" s="19"/>
      <c r="J37" s="19"/>
      <c r="K37" s="19"/>
      <c r="L37" s="19" t="str">
        <f>IF(P37=0,"",SUM(F37:K37)+(P37*D37))</f>
        <v/>
      </c>
      <c r="M37" s="36" t="str">
        <f>IF(P37=0,"",L37/P37)</f>
        <v/>
      </c>
      <c r="N37" s="96" t="str">
        <f>IF(OR(P37&gt;0,P38&gt;0,P39&gt;0),SUM(F41:L41),"")</f>
        <v/>
      </c>
      <c r="O37" s="96" t="str">
        <f>IF(OR(P37&gt;0,P38&gt;0,P39&gt;0),L40+N37,"")</f>
        <v/>
      </c>
      <c r="P37" s="19">
        <f>COUNTIF(F37:K37,"&gt;0")</f>
        <v>0</v>
      </c>
      <c r="Q37" s="95" t="str">
        <f>IF(AND(P37=0,P38=0,P39=0),"",O37/(SUM(P37:P39)))</f>
        <v/>
      </c>
    </row>
    <row r="38" spans="1:17">
      <c r="A38" s="75" t="str">
        <f>Einteilung!Z71</f>
        <v/>
      </c>
      <c r="B38" s="64" t="str">
        <f>Einteilung!AC54</f>
        <v/>
      </c>
      <c r="C38" s="64" t="str">
        <f>Einteilung!AD54</f>
        <v/>
      </c>
      <c r="D38" s="64" t="str">
        <f>Einteilung!AE54</f>
        <v/>
      </c>
      <c r="F38" s="19"/>
      <c r="G38" s="19"/>
      <c r="H38" s="19"/>
      <c r="I38" s="19"/>
      <c r="J38" s="19"/>
      <c r="K38" s="19"/>
      <c r="L38" s="19" t="str">
        <f t="shared" ref="L38:L39" si="18">IF(P38=0,"",SUM(F38:K38)+(P38*D38))</f>
        <v/>
      </c>
      <c r="M38" s="36" t="str">
        <f t="shared" ref="M38:M39" si="19">IF(P38=0,"",L38/P38)</f>
        <v/>
      </c>
      <c r="N38" s="97"/>
      <c r="O38" s="97"/>
      <c r="P38" s="19">
        <f t="shared" ref="P38:P39" si="20">COUNTIF(F38:K38,"&gt;0")</f>
        <v>0</v>
      </c>
      <c r="Q38" s="95"/>
    </row>
    <row r="39" spans="1:17" ht="15" thickBot="1">
      <c r="A39" s="20"/>
      <c r="B39" s="64" t="str">
        <f>Einteilung!AC55</f>
        <v/>
      </c>
      <c r="C39" s="64" t="str">
        <f>Einteilung!AD55</f>
        <v/>
      </c>
      <c r="D39" s="64" t="str">
        <f>Einteilung!AE55</f>
        <v/>
      </c>
      <c r="F39" s="25"/>
      <c r="G39" s="25"/>
      <c r="H39" s="25"/>
      <c r="I39" s="25"/>
      <c r="J39" s="25"/>
      <c r="K39" s="25"/>
      <c r="L39" s="19" t="str">
        <f t="shared" si="18"/>
        <v/>
      </c>
      <c r="M39" s="36" t="str">
        <f t="shared" si="19"/>
        <v/>
      </c>
      <c r="N39" s="98"/>
      <c r="O39" s="98"/>
      <c r="P39" s="19">
        <f t="shared" si="20"/>
        <v>0</v>
      </c>
      <c r="Q39" s="95"/>
    </row>
    <row r="40" spans="1:17" ht="15" thickTop="1">
      <c r="A40" s="21"/>
      <c r="B40" s="66"/>
      <c r="C40" s="69"/>
      <c r="D40" s="72"/>
      <c r="E40" s="23" t="s">
        <v>102</v>
      </c>
      <c r="F40" s="38" t="str">
        <f>IF(AND(F37="",F38="",F39=""),"",IF(AND(F37&gt;0,F38&gt;0),(F37+F38+$D$37+$D$38),IF(AND(F37&gt;0,F39&gt;0),(F37+F39+$D$37+$D$39),IF(AND(F38&gt;0,F39&gt;0),(F38+F39+$D$38+$D$39)))))</f>
        <v/>
      </c>
      <c r="G40" s="38" t="str">
        <f t="shared" ref="G40:K40" si="21">IF(AND(G37="",G38="",G39=""),"",IF(AND(G37&gt;0,G38&gt;0),(G37+G38+$D$37+$D$38),IF(AND(G37&gt;0,G39&gt;0),(G37+G39+$D$37+$D$39),IF(AND(G38&gt;0,G39&gt;0),(G38+G39+$D$38+$D$39)))))</f>
        <v/>
      </c>
      <c r="H40" s="38" t="str">
        <f t="shared" si="21"/>
        <v/>
      </c>
      <c r="I40" s="38" t="str">
        <f t="shared" si="21"/>
        <v/>
      </c>
      <c r="J40" s="38" t="str">
        <f t="shared" si="21"/>
        <v/>
      </c>
      <c r="K40" s="38" t="str">
        <f t="shared" si="21"/>
        <v/>
      </c>
      <c r="L40" s="27" t="str">
        <f>IF(AND(P37=0,P38=0,P39=0),"",SUM(L37:L39))</f>
        <v/>
      </c>
      <c r="M40" s="22"/>
      <c r="N40" s="22"/>
      <c r="O40" s="22"/>
    </row>
    <row r="41" spans="1:17">
      <c r="A41" s="21"/>
      <c r="B41" s="66"/>
      <c r="C41" s="69"/>
      <c r="D41" s="72"/>
      <c r="E41" s="23" t="s">
        <v>104</v>
      </c>
      <c r="F41" s="19" t="str">
        <f>IF(F40="","",IF(F40&gt;F49,20,IF(F40&lt;F49,0,IF(F40=F49,10,))))</f>
        <v/>
      </c>
      <c r="G41" s="19" t="str">
        <f t="shared" ref="G41:I41" si="22">IF(G40="","",IF(G40&gt;G49,20,IF(G40&lt;G49,0,IF(G40=G49,10,))))</f>
        <v/>
      </c>
      <c r="H41" s="19" t="str">
        <f t="shared" si="22"/>
        <v/>
      </c>
      <c r="I41" s="19" t="str">
        <f t="shared" si="22"/>
        <v/>
      </c>
      <c r="J41" s="19" t="str">
        <f>IF(J40="","",IF(J40&gt;J49,20,IF(J40&lt;J49,0,IF(J40=J49,10,))))</f>
        <v/>
      </c>
      <c r="K41" s="19" t="str">
        <f t="shared" ref="K41" si="23">IF(K40="","",IF(K40&gt;K49,20,IF(K40&lt;K49,0,IF(K40=K49,10,))))</f>
        <v/>
      </c>
      <c r="L41" s="19" t="str">
        <f>IF(L40="","",IF(L40&gt;L49,50,IF(L40&lt;L49,0,IF(L40=L49,25,))))</f>
        <v/>
      </c>
      <c r="M41" s="22"/>
      <c r="N41" s="22"/>
      <c r="O41" s="22"/>
    </row>
    <row r="42" spans="1:17">
      <c r="A42" s="21"/>
      <c r="B42" s="66"/>
      <c r="C42" s="69"/>
      <c r="D42" s="72"/>
      <c r="F42" s="22"/>
      <c r="G42" s="21"/>
      <c r="H42" s="21"/>
      <c r="I42" s="21"/>
      <c r="J42" s="21"/>
      <c r="K42" s="21"/>
      <c r="L42" s="22"/>
      <c r="M42" s="22"/>
      <c r="N42" s="22"/>
      <c r="O42" s="22"/>
      <c r="P42" s="22"/>
      <c r="Q42" s="34"/>
    </row>
    <row r="43" spans="1:17">
      <c r="A43" s="21"/>
      <c r="B43" s="66"/>
      <c r="C43" s="69"/>
      <c r="D43" s="72"/>
      <c r="F43" s="22"/>
      <c r="G43" s="21"/>
      <c r="H43" s="21"/>
      <c r="I43" s="21"/>
      <c r="J43" s="21"/>
      <c r="K43" s="21"/>
      <c r="L43" s="22"/>
      <c r="M43" s="22"/>
      <c r="N43" s="22"/>
      <c r="O43" s="22"/>
      <c r="P43" s="22"/>
      <c r="Q43" s="34"/>
    </row>
    <row r="44" spans="1:17">
      <c r="F44" s="18"/>
    </row>
    <row r="45" spans="1:17" ht="22">
      <c r="B45" s="65" t="s">
        <v>1</v>
      </c>
      <c r="C45" s="68" t="s">
        <v>3</v>
      </c>
      <c r="D45" s="71" t="s">
        <v>4</v>
      </c>
      <c r="F45" s="17" t="s">
        <v>96</v>
      </c>
      <c r="G45" s="17" t="s">
        <v>97</v>
      </c>
      <c r="H45" s="17" t="s">
        <v>98</v>
      </c>
      <c r="I45" s="17" t="s">
        <v>99</v>
      </c>
      <c r="J45" s="17" t="s">
        <v>100</v>
      </c>
      <c r="K45" s="17" t="s">
        <v>101</v>
      </c>
      <c r="L45" s="17" t="s">
        <v>102</v>
      </c>
      <c r="M45" s="17" t="s">
        <v>103</v>
      </c>
      <c r="N45" s="17" t="s">
        <v>104</v>
      </c>
      <c r="O45" s="17" t="s">
        <v>105</v>
      </c>
      <c r="P45" s="31" t="s">
        <v>106</v>
      </c>
      <c r="Q45" s="17" t="s">
        <v>107</v>
      </c>
    </row>
    <row r="46" spans="1:17">
      <c r="A46" s="74" t="s">
        <v>93</v>
      </c>
      <c r="B46" s="64" t="str">
        <f>Einteilung!AC56</f>
        <v/>
      </c>
      <c r="C46" s="64" t="str">
        <f>Einteilung!AD56</f>
        <v/>
      </c>
      <c r="D46" s="64" t="str">
        <f>Einteilung!AE56</f>
        <v/>
      </c>
      <c r="F46" s="19"/>
      <c r="G46" s="19"/>
      <c r="H46" s="19"/>
      <c r="I46" s="19"/>
      <c r="J46" s="19"/>
      <c r="K46" s="19"/>
      <c r="L46" s="19" t="str">
        <f>IF(P46=0,"",SUM(F46:K46)+(P46*D46))</f>
        <v/>
      </c>
      <c r="M46" s="19" t="str">
        <f>IF(P46=0,"",L46/P46)</f>
        <v/>
      </c>
      <c r="N46" s="96" t="str">
        <f>IF(OR(P46&gt;0,P47&gt;0,P48&gt;0),SUM(F50:L50),"")</f>
        <v/>
      </c>
      <c r="O46" s="96" t="str">
        <f>IF(OR(P46&gt;0,P47&gt;0,P48&gt;0),L49+N46,"")</f>
        <v/>
      </c>
      <c r="P46" s="19">
        <f>COUNTIF(F46:K46,"&gt;0")</f>
        <v>0</v>
      </c>
      <c r="Q46" s="95" t="str">
        <f>IF(AND(P46=0,P47=0,P48=0),"",O46/(SUM(P46:P48)))</f>
        <v/>
      </c>
    </row>
    <row r="47" spans="1:17">
      <c r="A47" s="75" t="str">
        <f>Einteilung!Z72</f>
        <v/>
      </c>
      <c r="B47" s="64" t="str">
        <f>Einteilung!AC57</f>
        <v/>
      </c>
      <c r="C47" s="64" t="str">
        <f>Einteilung!AD57</f>
        <v/>
      </c>
      <c r="D47" s="64" t="str">
        <f>Einteilung!AE57</f>
        <v/>
      </c>
      <c r="F47" s="19"/>
      <c r="G47" s="19"/>
      <c r="H47" s="19"/>
      <c r="I47" s="19"/>
      <c r="J47" s="19"/>
      <c r="K47" s="19"/>
      <c r="L47" s="19" t="str">
        <f>IF(P47=0,"",SUM(F47:K47)+(P47*D47))</f>
        <v/>
      </c>
      <c r="M47" s="19" t="str">
        <f t="shared" ref="M47:M48" si="24">IF(P47=0,"",L47/P47)</f>
        <v/>
      </c>
      <c r="N47" s="97"/>
      <c r="O47" s="97"/>
      <c r="P47" s="19">
        <f t="shared" ref="P47:P48" si="25">COUNTIF(F47:K47,"&gt;0")</f>
        <v>0</v>
      </c>
      <c r="Q47" s="95"/>
    </row>
    <row r="48" spans="1:17" ht="15" thickBot="1">
      <c r="A48" s="20"/>
      <c r="B48" s="64" t="str">
        <f>Einteilung!AC58</f>
        <v/>
      </c>
      <c r="C48" s="64" t="str">
        <f>Einteilung!AD58</f>
        <v/>
      </c>
      <c r="D48" s="64" t="str">
        <f>Einteilung!AE58</f>
        <v/>
      </c>
      <c r="F48" s="25"/>
      <c r="G48" s="25"/>
      <c r="H48" s="25"/>
      <c r="I48" s="25"/>
      <c r="J48" s="25"/>
      <c r="K48" s="25"/>
      <c r="L48" s="37" t="str">
        <f>IF(P48=0,"",SUM(F48:K48)+(P48*D48))</f>
        <v/>
      </c>
      <c r="M48" s="19" t="str">
        <f t="shared" si="24"/>
        <v/>
      </c>
      <c r="N48" s="98"/>
      <c r="O48" s="98"/>
      <c r="P48" s="19">
        <f t="shared" si="25"/>
        <v>0</v>
      </c>
      <c r="Q48" s="95"/>
    </row>
    <row r="49" spans="1:17" ht="15" thickTop="1">
      <c r="A49" s="21"/>
      <c r="B49" s="66"/>
      <c r="C49" s="69"/>
      <c r="D49" s="72"/>
      <c r="E49" s="23" t="s">
        <v>102</v>
      </c>
      <c r="F49" s="38" t="str">
        <f>IF(AND(F46="",F47="",F48=""),"",IF(AND(F46&gt;0,F47&gt;0),(F46+F47+$D$46+$D$47),IF(AND(F46&gt;0,F48&gt;0),(F46+F48+$D$46+$D$48),IF(AND(F47&gt;0,F48&gt;0),(F47+F48+$D$47+$D$48),))))</f>
        <v/>
      </c>
      <c r="G49" s="38" t="str">
        <f>IF(AND(G46="",G47="",G48=""),"",IF(AND(G46&gt;0,G47&gt;0),(G46+G47+$D$46+$D$47),IF(AND(G46&gt;0,G48&gt;0),(G46+G48+$D$46+$D$48),IF(AND(G47&gt;0,G48&gt;0),(G47+G48+$D$47+$D$48),))))</f>
        <v/>
      </c>
      <c r="H49" s="38" t="str">
        <f>IF(AND(H46="",H47="",H48=""),"",IF(AND(H46&gt;0,H47&gt;0),(H46+H47+$D$46+$D$47),IF(AND(H46&gt;0,H48&gt;0),(H46+H48+$D$46+$D$48),IF(AND(H47&gt;0,H48&gt;0),(H47+H48+$D$47+$D$48),))))</f>
        <v/>
      </c>
      <c r="I49" s="38" t="str">
        <f t="shared" ref="I49:K49" si="26">IF(AND(I46="",I47="",I48=""),"",IF(AND(I46&gt;0,I47&gt;0),(I46+I47+$D$46+$D$47),IF(AND(I46&gt;0,I48&gt;0),(I46+I48+$D$46+$D$48),IF(AND(I47&gt;0,I48&gt;0),(I47+I48+$D$47+$D$48),))))</f>
        <v/>
      </c>
      <c r="J49" s="38" t="str">
        <f t="shared" si="26"/>
        <v/>
      </c>
      <c r="K49" s="38" t="str">
        <f t="shared" si="26"/>
        <v/>
      </c>
      <c r="L49" s="27" t="str">
        <f>IF(AND(P46=0,P47=0,P48=0),"",SUM(L46:L48))</f>
        <v/>
      </c>
      <c r="M49" s="22"/>
      <c r="N49" s="22"/>
      <c r="O49" s="22"/>
    </row>
    <row r="50" spans="1:17">
      <c r="A50" s="21"/>
      <c r="B50" s="66"/>
      <c r="C50" s="69"/>
      <c r="D50" s="72"/>
      <c r="E50" s="23" t="s">
        <v>104</v>
      </c>
      <c r="F50" s="19" t="str">
        <f>IF(F49="","",IF(F40&gt;F49,0,IF(F40&lt;F49,20,IF(F40=F49,10,))))</f>
        <v/>
      </c>
      <c r="G50" s="19" t="str">
        <f t="shared" ref="G50:H50" si="27">IF(G49="","",IF(G40&gt;G49,0,IF(G40&lt;G49,20,IF(G40=G49,10,))))</f>
        <v/>
      </c>
      <c r="H50" s="19" t="str">
        <f t="shared" si="27"/>
        <v/>
      </c>
      <c r="I50" s="19" t="str">
        <f>IF(I49="","",IF(I40&gt;I49,0,IF(I40&lt;I49,20,IF(I40=I49,10,))))</f>
        <v/>
      </c>
      <c r="J50" s="19" t="str">
        <f t="shared" ref="J50:K50" si="28">IF(J49="","",IF(J40&gt;J49,0,IF(J40&lt;J49,20,IF(J40=J49,10,))))</f>
        <v/>
      </c>
      <c r="K50" s="19" t="str">
        <f t="shared" si="28"/>
        <v/>
      </c>
      <c r="L50" s="19" t="str">
        <f>IF(L49="","",IF(L40&gt;L49,0,IF(L40&lt;L49,50,IF(L40=L49,25,))))</f>
        <v/>
      </c>
      <c r="M50" s="22"/>
      <c r="N50" s="22"/>
      <c r="O50" s="22"/>
    </row>
    <row r="51" spans="1:17">
      <c r="A51" s="21"/>
      <c r="B51" s="66"/>
      <c r="C51" s="69"/>
      <c r="D51" s="72"/>
      <c r="F51" s="22"/>
      <c r="G51" s="21"/>
      <c r="H51" s="21"/>
      <c r="I51" s="21"/>
      <c r="J51" s="21"/>
      <c r="K51" s="21"/>
      <c r="L51" s="22"/>
      <c r="M51" s="22"/>
      <c r="N51" s="22"/>
      <c r="O51" s="22"/>
      <c r="P51" s="22"/>
      <c r="Q51" s="34"/>
    </row>
    <row r="52" spans="1:17">
      <c r="A52" s="21"/>
      <c r="B52" s="66"/>
      <c r="C52" s="69"/>
      <c r="D52" s="72"/>
      <c r="F52" s="22"/>
      <c r="G52" s="21"/>
      <c r="H52" s="21"/>
      <c r="I52" s="21"/>
      <c r="J52" s="21"/>
      <c r="K52" s="21"/>
      <c r="L52" s="22"/>
      <c r="M52" s="22"/>
      <c r="N52" s="22"/>
      <c r="O52" s="22"/>
      <c r="P52" s="22"/>
      <c r="Q52" s="34"/>
    </row>
    <row r="53" spans="1:17">
      <c r="F53" s="18"/>
    </row>
    <row r="54" spans="1:17" ht="22">
      <c r="B54" s="65" t="s">
        <v>1</v>
      </c>
      <c r="C54" s="68" t="s">
        <v>3</v>
      </c>
      <c r="D54" s="71" t="s">
        <v>4</v>
      </c>
      <c r="F54" s="17" t="s">
        <v>96</v>
      </c>
      <c r="G54" s="17" t="s">
        <v>97</v>
      </c>
      <c r="H54" s="17" t="s">
        <v>98</v>
      </c>
      <c r="I54" s="17" t="s">
        <v>99</v>
      </c>
      <c r="J54" s="17" t="s">
        <v>100</v>
      </c>
      <c r="K54" s="17" t="s">
        <v>101</v>
      </c>
      <c r="L54" s="17" t="s">
        <v>102</v>
      </c>
      <c r="M54" s="17" t="s">
        <v>103</v>
      </c>
      <c r="N54" s="17" t="s">
        <v>104</v>
      </c>
      <c r="O54" s="17" t="s">
        <v>105</v>
      </c>
      <c r="P54" s="31" t="s">
        <v>106</v>
      </c>
      <c r="Q54" s="17" t="s">
        <v>107</v>
      </c>
    </row>
    <row r="55" spans="1:17">
      <c r="A55" s="74" t="s">
        <v>94</v>
      </c>
      <c r="B55" s="64" t="str">
        <f>Einteilung!AC59</f>
        <v/>
      </c>
      <c r="C55" s="64" t="str">
        <f>Einteilung!AD59</f>
        <v/>
      </c>
      <c r="D55" s="64" t="str">
        <f>Einteilung!AE59</f>
        <v/>
      </c>
      <c r="F55" s="19"/>
      <c r="G55" s="19"/>
      <c r="H55" s="19"/>
      <c r="I55" s="19"/>
      <c r="J55" s="19"/>
      <c r="K55" s="19"/>
      <c r="L55" s="19" t="str">
        <f>IF(P55=0,"",SUM(F55:K55)+(P55*D55))</f>
        <v/>
      </c>
      <c r="M55" s="36" t="str">
        <f>IF(P55=0,"",L55/P55)</f>
        <v/>
      </c>
      <c r="N55" s="96" t="str">
        <f>IF(OR(P55&gt;0,P56&gt;0,P57&gt;0),SUM(F59:L59),"")</f>
        <v/>
      </c>
      <c r="O55" s="96" t="str">
        <f>IF(OR(P55&gt;0,P56&gt;0,P57&gt;0),L58+N55,"")</f>
        <v/>
      </c>
      <c r="P55" s="19">
        <f>COUNTIF(F55:K55,"&gt;0")</f>
        <v>0</v>
      </c>
      <c r="Q55" s="95" t="str">
        <f>IF(AND(P55=0,P56=0,P57=0),"",O55/(SUM(P55:P57)))</f>
        <v/>
      </c>
    </row>
    <row r="56" spans="1:17">
      <c r="A56" s="75" t="str">
        <f>Einteilung!Z73</f>
        <v/>
      </c>
      <c r="B56" s="64" t="str">
        <f>Einteilung!AC60</f>
        <v/>
      </c>
      <c r="C56" s="64" t="str">
        <f>Einteilung!AD60</f>
        <v/>
      </c>
      <c r="D56" s="64" t="str">
        <f>Einteilung!AE60</f>
        <v/>
      </c>
      <c r="F56" s="19"/>
      <c r="G56" s="19"/>
      <c r="H56" s="19"/>
      <c r="I56" s="19"/>
      <c r="J56" s="19"/>
      <c r="K56" s="19"/>
      <c r="L56" s="19" t="str">
        <f t="shared" ref="L56:L57" si="29">IF(P56=0,"",SUM(F56:K56)+(P56*D56))</f>
        <v/>
      </c>
      <c r="M56" s="36" t="str">
        <f t="shared" ref="M56:M57" si="30">IF(P56=0,"",L56/P56)</f>
        <v/>
      </c>
      <c r="N56" s="97"/>
      <c r="O56" s="97"/>
      <c r="P56" s="19">
        <f t="shared" ref="P56:P57" si="31">COUNTIF(F56:K56,"&gt;0")</f>
        <v>0</v>
      </c>
      <c r="Q56" s="95"/>
    </row>
    <row r="57" spans="1:17" ht="15" thickBot="1">
      <c r="A57" s="20"/>
      <c r="B57" s="64" t="str">
        <f>Einteilung!AC61</f>
        <v/>
      </c>
      <c r="C57" s="64" t="str">
        <f>Einteilung!AD61</f>
        <v/>
      </c>
      <c r="D57" s="64" t="str">
        <f>Einteilung!AE61</f>
        <v/>
      </c>
      <c r="F57" s="25"/>
      <c r="G57" s="25"/>
      <c r="H57" s="25"/>
      <c r="I57" s="25"/>
      <c r="J57" s="25"/>
      <c r="K57" s="25"/>
      <c r="L57" s="19" t="str">
        <f t="shared" si="29"/>
        <v/>
      </c>
      <c r="M57" s="36" t="str">
        <f t="shared" si="30"/>
        <v/>
      </c>
      <c r="N57" s="98"/>
      <c r="O57" s="98"/>
      <c r="P57" s="19">
        <f t="shared" si="31"/>
        <v>0</v>
      </c>
      <c r="Q57" s="95"/>
    </row>
    <row r="58" spans="1:17" ht="15" thickTop="1">
      <c r="A58" s="21"/>
      <c r="B58" s="66"/>
      <c r="C58" s="69"/>
      <c r="D58" s="72"/>
      <c r="E58" s="23" t="s">
        <v>102</v>
      </c>
      <c r="F58" s="38" t="str">
        <f>IF(AND(F55="",F56="",F57=""),"",IF(AND(F55&gt;0,F56&gt;0),(F55+F56+$D$55+$D$56),IF(AND(F55&gt;0,F57&gt;0),(F55+F57+$D$55+$D$57),IF(AND(F56&gt;0,F57&gt;0),(F56+F57+$D$56+$D$57)))))</f>
        <v/>
      </c>
      <c r="G58" s="38" t="str">
        <f t="shared" ref="G58:K58" si="32">IF(AND(G55="",G56="",G57=""),"",IF(AND(G55&gt;0,G56&gt;0),(G55+G56+$D$55+$D$56),IF(AND(G55&gt;0,G57&gt;0),(G55+G57+$D$55+$D$57),IF(AND(G56&gt;0,G57&gt;0),(G56+G57+$D$56+$D$57)))))</f>
        <v/>
      </c>
      <c r="H58" s="38" t="str">
        <f t="shared" si="32"/>
        <v/>
      </c>
      <c r="I58" s="38" t="str">
        <f t="shared" si="32"/>
        <v/>
      </c>
      <c r="J58" s="38" t="str">
        <f t="shared" si="32"/>
        <v/>
      </c>
      <c r="K58" s="38" t="str">
        <f t="shared" si="32"/>
        <v/>
      </c>
      <c r="L58" s="27" t="str">
        <f>IF(AND(P55=0,P56=0,P57=0),"",SUM(L55:L57))</f>
        <v/>
      </c>
      <c r="M58" s="22"/>
      <c r="N58" s="22"/>
      <c r="O58" s="22"/>
    </row>
    <row r="59" spans="1:17">
      <c r="A59" s="21"/>
      <c r="B59" s="66"/>
      <c r="C59" s="69"/>
      <c r="D59" s="72"/>
      <c r="E59" s="23" t="s">
        <v>104</v>
      </c>
      <c r="F59" s="19" t="str">
        <f>IF(F58="","",IF(F58&gt;F67,20,IF(F58&lt;F67,0,IF(F58=F67,10,))))</f>
        <v/>
      </c>
      <c r="G59" s="19" t="str">
        <f t="shared" ref="G59:I59" si="33">IF(G58="","",IF(G58&gt;G67,20,IF(G58&lt;G67,0,IF(G58=G67,10,))))</f>
        <v/>
      </c>
      <c r="H59" s="19" t="str">
        <f t="shared" si="33"/>
        <v/>
      </c>
      <c r="I59" s="19" t="str">
        <f t="shared" si="33"/>
        <v/>
      </c>
      <c r="J59" s="19" t="str">
        <f>IF(J58="","",IF(J58&gt;J67,20,IF(J58&lt;J67,0,IF(J58=J67,10,))))</f>
        <v/>
      </c>
      <c r="K59" s="19" t="str">
        <f t="shared" ref="K59" si="34">IF(K58="","",IF(K58&gt;K67,20,IF(K58&lt;K67,0,IF(K58=K67,10,))))</f>
        <v/>
      </c>
      <c r="L59" s="19" t="str">
        <f>IF(L58="","",IF(L58&gt;L67,50,IF(L58&lt;L67,0,IF(L58=L67,25,))))</f>
        <v/>
      </c>
      <c r="M59" s="22"/>
      <c r="N59" s="22"/>
      <c r="O59" s="22"/>
    </row>
    <row r="60" spans="1:17">
      <c r="A60" s="21"/>
      <c r="B60" s="66"/>
      <c r="C60" s="69"/>
      <c r="D60" s="72"/>
      <c r="F60" s="22"/>
      <c r="G60" s="21"/>
      <c r="H60" s="21"/>
      <c r="I60" s="21"/>
      <c r="J60" s="21"/>
      <c r="K60" s="21"/>
      <c r="L60" s="22"/>
      <c r="M60" s="22"/>
      <c r="N60" s="22"/>
      <c r="O60" s="22"/>
      <c r="P60" s="22"/>
      <c r="Q60" s="34"/>
    </row>
    <row r="61" spans="1:17">
      <c r="A61" s="21"/>
      <c r="B61" s="66"/>
      <c r="C61" s="69"/>
      <c r="D61" s="72"/>
      <c r="F61" s="22"/>
      <c r="G61" s="21"/>
      <c r="H61" s="21"/>
      <c r="I61" s="21"/>
      <c r="J61" s="21"/>
      <c r="K61" s="21"/>
      <c r="L61" s="22"/>
      <c r="M61" s="22"/>
      <c r="N61" s="22"/>
      <c r="O61" s="22"/>
      <c r="P61" s="22"/>
      <c r="Q61" s="34"/>
    </row>
    <row r="62" spans="1:17">
      <c r="F62" s="18"/>
    </row>
    <row r="63" spans="1:17" ht="22">
      <c r="B63" s="65" t="s">
        <v>1</v>
      </c>
      <c r="C63" s="68" t="s">
        <v>3</v>
      </c>
      <c r="D63" s="71" t="s">
        <v>4</v>
      </c>
      <c r="F63" s="17" t="s">
        <v>96</v>
      </c>
      <c r="G63" s="17" t="s">
        <v>97</v>
      </c>
      <c r="H63" s="17" t="s">
        <v>98</v>
      </c>
      <c r="I63" s="17" t="s">
        <v>99</v>
      </c>
      <c r="J63" s="17" t="s">
        <v>100</v>
      </c>
      <c r="K63" s="17" t="s">
        <v>101</v>
      </c>
      <c r="L63" s="17" t="s">
        <v>102</v>
      </c>
      <c r="M63" s="17" t="s">
        <v>103</v>
      </c>
      <c r="N63" s="17" t="s">
        <v>104</v>
      </c>
      <c r="O63" s="17" t="s">
        <v>105</v>
      </c>
      <c r="P63" s="31" t="s">
        <v>106</v>
      </c>
      <c r="Q63" s="17" t="s">
        <v>107</v>
      </c>
    </row>
    <row r="64" spans="1:17">
      <c r="A64" s="74" t="s">
        <v>95</v>
      </c>
      <c r="B64" s="64" t="str">
        <f>Einteilung!AC62</f>
        <v/>
      </c>
      <c r="C64" s="64" t="str">
        <f>Einteilung!AD62</f>
        <v/>
      </c>
      <c r="D64" s="64" t="str">
        <f>Einteilung!AE62</f>
        <v/>
      </c>
      <c r="F64" s="19"/>
      <c r="G64" s="19"/>
      <c r="H64" s="19"/>
      <c r="I64" s="19"/>
      <c r="J64" s="19"/>
      <c r="K64" s="19"/>
      <c r="L64" s="19" t="str">
        <f>IF(P64=0,"",SUM(F64:K64)+(P64*D64))</f>
        <v/>
      </c>
      <c r="M64" s="19" t="str">
        <f>IF(P64=0,"",L64/P64)</f>
        <v/>
      </c>
      <c r="N64" s="96" t="str">
        <f>IF(OR(P64&gt;0,P65&gt;0,P66&gt;0),SUM(F68:L68),"")</f>
        <v/>
      </c>
      <c r="O64" s="96" t="str">
        <f>IF(OR(P64&gt;0,P65&gt;0,P66&gt;0),L67+N64,"")</f>
        <v/>
      </c>
      <c r="P64" s="19">
        <f>COUNTIF(F64:K64,"&gt;0")</f>
        <v>0</v>
      </c>
      <c r="Q64" s="95" t="str">
        <f>IF(AND(P64=0,P65=0,P66=0),"",O64/(SUM(P64:P66)))</f>
        <v/>
      </c>
    </row>
    <row r="65" spans="1:17">
      <c r="A65" s="75" t="str">
        <f>Einteilung!Z74</f>
        <v/>
      </c>
      <c r="B65" s="64" t="str">
        <f>Einteilung!AC63</f>
        <v/>
      </c>
      <c r="C65" s="64" t="str">
        <f>Einteilung!AD63</f>
        <v/>
      </c>
      <c r="D65" s="64" t="str">
        <f>Einteilung!AE63</f>
        <v/>
      </c>
      <c r="F65" s="19"/>
      <c r="G65" s="19"/>
      <c r="H65" s="19"/>
      <c r="I65" s="19"/>
      <c r="J65" s="19"/>
      <c r="K65" s="19"/>
      <c r="L65" s="19" t="str">
        <f>IF(P65=0,"",SUM(F65:K65)+(P65*D65))</f>
        <v/>
      </c>
      <c r="M65" s="19" t="str">
        <f t="shared" ref="M65:M66" si="35">IF(P65=0,"",L65/P65)</f>
        <v/>
      </c>
      <c r="N65" s="97"/>
      <c r="O65" s="97"/>
      <c r="P65" s="19">
        <f t="shared" ref="P65:P66" si="36">COUNTIF(F65:K65,"&gt;0")</f>
        <v>0</v>
      </c>
      <c r="Q65" s="95"/>
    </row>
    <row r="66" spans="1:17" ht="15" thickBot="1">
      <c r="A66" s="20"/>
      <c r="B66" s="64" t="str">
        <f>Einteilung!AC64</f>
        <v/>
      </c>
      <c r="C66" s="64" t="str">
        <f>Einteilung!AD64</f>
        <v/>
      </c>
      <c r="D66" s="64" t="str">
        <f>Einteilung!AE64</f>
        <v/>
      </c>
      <c r="F66" s="25"/>
      <c r="G66" s="25"/>
      <c r="H66" s="25"/>
      <c r="I66" s="25"/>
      <c r="J66" s="25"/>
      <c r="K66" s="25"/>
      <c r="L66" s="37" t="str">
        <f>IF(P66=0,"",SUM(F66:K66)+(P66*D66))</f>
        <v/>
      </c>
      <c r="M66" s="19" t="str">
        <f t="shared" si="35"/>
        <v/>
      </c>
      <c r="N66" s="98"/>
      <c r="O66" s="98"/>
      <c r="P66" s="19">
        <f t="shared" si="36"/>
        <v>0</v>
      </c>
      <c r="Q66" s="95"/>
    </row>
    <row r="67" spans="1:17" ht="15" thickTop="1">
      <c r="E67" s="23" t="s">
        <v>102</v>
      </c>
      <c r="F67" s="38" t="str">
        <f>IF(AND(F64="",F65="",F66=""),"",IF(AND(F64&gt;0,F65&gt;0),(F64+F65+$D$64+$D$65),IF(AND(F64&gt;0,F66&gt;0),(F64+F66+$D$64+$D$66),IF(AND(F65&gt;0,F66&gt;0),(F65+F66+$D$65+$D$66),))))</f>
        <v/>
      </c>
      <c r="G67" s="38" t="str">
        <f t="shared" ref="G67:K67" si="37">IF(AND(G64="",G65="",G66=""),"",IF(AND(G64&gt;0,G65&gt;0),(G64+G65+$D$64+$D$65),IF(AND(G64&gt;0,G66&gt;0),(G64+G66+$D$64+$D$66),IF(AND(G65&gt;0,G66&gt;0),(G65+G66+$D$65+$D$66),))))</f>
        <v/>
      </c>
      <c r="H67" s="38" t="str">
        <f t="shared" si="37"/>
        <v/>
      </c>
      <c r="I67" s="38" t="str">
        <f t="shared" si="37"/>
        <v/>
      </c>
      <c r="J67" s="38" t="str">
        <f t="shared" si="37"/>
        <v/>
      </c>
      <c r="K67" s="38" t="str">
        <f t="shared" si="37"/>
        <v/>
      </c>
      <c r="L67" s="27" t="str">
        <f>IF(AND(P64=0,P65=0,P66=0),"",SUM(L64:L66))</f>
        <v/>
      </c>
      <c r="M67" s="22"/>
      <c r="N67" s="22"/>
      <c r="O67" s="22"/>
    </row>
    <row r="68" spans="1:17">
      <c r="E68" s="23" t="s">
        <v>104</v>
      </c>
      <c r="F68" s="19" t="str">
        <f>IF(F67="","",IF(F58&gt;F67,0,IF(F58&lt;F67,20,IF(F58=F67,10,))))</f>
        <v/>
      </c>
      <c r="G68" s="19" t="str">
        <f t="shared" ref="G68:H68" si="38">IF(G67="","",IF(G58&gt;G67,0,IF(G58&lt;G67,20,IF(G58=G67,10,))))</f>
        <v/>
      </c>
      <c r="H68" s="19" t="str">
        <f t="shared" si="38"/>
        <v/>
      </c>
      <c r="I68" s="19" t="str">
        <f>IF(I67="","",IF(I58&gt;I67,0,IF(I58&lt;I67,20,IF(I58=I67,10,))))</f>
        <v/>
      </c>
      <c r="J68" s="19" t="str">
        <f t="shared" ref="J68:K68" si="39">IF(J67="","",IF(J58&gt;J67,0,IF(J58&lt;J67,20,IF(J58=J67,10,))))</f>
        <v/>
      </c>
      <c r="K68" s="19" t="str">
        <f t="shared" si="39"/>
        <v/>
      </c>
      <c r="L68" s="19" t="str">
        <f>IF(L67="","",IF(L58&gt;L67,0,IF(L58&lt;L67,50,IF(L58=L67,25,))))</f>
        <v/>
      </c>
      <c r="M68" s="22"/>
      <c r="N68" s="22"/>
      <c r="O68" s="22"/>
    </row>
  </sheetData>
  <mergeCells count="24">
    <mergeCell ref="N55:N57"/>
    <mergeCell ref="O55:O57"/>
    <mergeCell ref="Q55:Q57"/>
    <mergeCell ref="N64:N66"/>
    <mergeCell ref="O64:O66"/>
    <mergeCell ref="Q64:Q66"/>
    <mergeCell ref="N37:N39"/>
    <mergeCell ref="O37:O39"/>
    <mergeCell ref="Q37:Q39"/>
    <mergeCell ref="N46:N48"/>
    <mergeCell ref="O46:O48"/>
    <mergeCell ref="Q46:Q48"/>
    <mergeCell ref="N20:N22"/>
    <mergeCell ref="O20:O22"/>
    <mergeCell ref="Q20:Q22"/>
    <mergeCell ref="N29:N31"/>
    <mergeCell ref="O29:O31"/>
    <mergeCell ref="Q29:Q31"/>
    <mergeCell ref="N2:N4"/>
    <mergeCell ref="O2:O4"/>
    <mergeCell ref="Q2:Q4"/>
    <mergeCell ref="N11:N13"/>
    <mergeCell ref="O11:O13"/>
    <mergeCell ref="Q11:Q13"/>
  </mergeCells>
  <pageMargins left="0.70866141732283472" right="0.70866141732283472" top="0.78740157480314965" bottom="0.78740157480314965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Mitgliederdaten</vt:lpstr>
      <vt:lpstr>Teams</vt:lpstr>
      <vt:lpstr>Tag 1</vt:lpstr>
      <vt:lpstr>Tag 2</vt:lpstr>
      <vt:lpstr>Tag 3</vt:lpstr>
      <vt:lpstr>Tag 4</vt:lpstr>
      <vt:lpstr>Tag 5</vt:lpstr>
      <vt:lpstr>Tag 6</vt:lpstr>
      <vt:lpstr>Tag 7</vt:lpstr>
      <vt:lpstr>Einteilung</vt:lpstr>
      <vt:lpstr>Sortierung Rangliste</vt:lpstr>
      <vt:lpstr>Rangliste</vt:lpstr>
      <vt:lpstr>Zusammenfassung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VictorGeiger</dc:creator>
  <cp:lastModifiedBy>Marko Bilanovic</cp:lastModifiedBy>
  <cp:lastPrinted>2016-04-20T17:53:10Z</cp:lastPrinted>
  <dcterms:created xsi:type="dcterms:W3CDTF">2016-01-21T19:02:21Z</dcterms:created>
  <dcterms:modified xsi:type="dcterms:W3CDTF">2016-06-12T12:41:53Z</dcterms:modified>
</cp:coreProperties>
</file>